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440" windowHeight="9285"/>
  </bookViews>
  <sheets>
    <sheet name="Φύλλο1" sheetId="1" r:id="rId1"/>
    <sheet name="Κρατήσεις 10ο" sheetId="2" r:id="rId2"/>
    <sheet name="Κρατήσεις 10ο Προσωπ" sheetId="3" r:id="rId3"/>
    <sheet name="Εγώ" sheetId="4" state="hidden" r:id="rId4"/>
  </sheets>
  <calcPr calcId="125725"/>
</workbook>
</file>

<file path=xl/calcChain.xml><?xml version="1.0" encoding="utf-8"?>
<calcChain xmlns="http://schemas.openxmlformats.org/spreadsheetml/2006/main">
  <c r="J38" i="2"/>
  <c r="I40" s="1"/>
  <c r="I41" s="1"/>
  <c r="J41" s="1"/>
  <c r="J24"/>
  <c r="I26" s="1"/>
  <c r="I27" s="1"/>
  <c r="J27" s="1"/>
  <c r="J38" i="3"/>
  <c r="I40" s="1"/>
  <c r="J24"/>
  <c r="I26" s="1"/>
  <c r="E42" i="4"/>
  <c r="E41"/>
  <c r="E40"/>
  <c r="E39"/>
  <c r="E38"/>
  <c r="E37"/>
  <c r="E34"/>
  <c r="E33"/>
  <c r="B38"/>
  <c r="B39" s="1"/>
  <c r="B41"/>
  <c r="I40"/>
  <c r="B40"/>
  <c r="J39"/>
  <c r="I41" s="1"/>
  <c r="B37"/>
  <c r="B34"/>
  <c r="B33"/>
  <c r="E26"/>
  <c r="B26"/>
  <c r="I25"/>
  <c r="E25"/>
  <c r="B25"/>
  <c r="J24"/>
  <c r="I26" s="1"/>
  <c r="E23"/>
  <c r="B23"/>
  <c r="E20"/>
  <c r="B20"/>
  <c r="E19"/>
  <c r="E24" s="1"/>
  <c r="B19"/>
  <c r="B24" s="1"/>
  <c r="E12"/>
  <c r="B12"/>
  <c r="E11"/>
  <c r="B11"/>
  <c r="E9"/>
  <c r="B9"/>
  <c r="E6"/>
  <c r="B6"/>
  <c r="E5"/>
  <c r="E10" s="1"/>
  <c r="B5"/>
  <c r="B10" s="1"/>
  <c r="E38" i="3"/>
  <c r="B38"/>
  <c r="E24"/>
  <c r="B24"/>
  <c r="E10"/>
  <c r="E40"/>
  <c r="B40"/>
  <c r="I39"/>
  <c r="E39"/>
  <c r="B39"/>
  <c r="E37"/>
  <c r="B37"/>
  <c r="E34"/>
  <c r="B34"/>
  <c r="E33"/>
  <c r="B33"/>
  <c r="E26"/>
  <c r="B26"/>
  <c r="I25"/>
  <c r="E25"/>
  <c r="B25"/>
  <c r="E23"/>
  <c r="B23"/>
  <c r="E20"/>
  <c r="B20"/>
  <c r="E19"/>
  <c r="B19"/>
  <c r="E12"/>
  <c r="B12"/>
  <c r="E11"/>
  <c r="B11"/>
  <c r="E9"/>
  <c r="B9"/>
  <c r="E6"/>
  <c r="B6"/>
  <c r="E5"/>
  <c r="B5"/>
  <c r="B10" s="1"/>
  <c r="I39" i="2"/>
  <c r="I25"/>
  <c r="E40"/>
  <c r="E39"/>
  <c r="E37"/>
  <c r="E34"/>
  <c r="E33"/>
  <c r="E26"/>
  <c r="E25"/>
  <c r="E23"/>
  <c r="E20"/>
  <c r="E19"/>
  <c r="B10"/>
  <c r="C10" s="1"/>
  <c r="E12"/>
  <c r="E11"/>
  <c r="E9"/>
  <c r="E6"/>
  <c r="E5"/>
  <c r="B40"/>
  <c r="B39"/>
  <c r="C38"/>
  <c r="B38"/>
  <c r="B37"/>
  <c r="B34"/>
  <c r="B33"/>
  <c r="B26"/>
  <c r="B25"/>
  <c r="B23"/>
  <c r="B20"/>
  <c r="B19"/>
  <c r="B12"/>
  <c r="B6"/>
  <c r="B9"/>
  <c r="B11"/>
  <c r="B5"/>
  <c r="Q26" i="1"/>
  <c r="Q27"/>
  <c r="Q28"/>
  <c r="Q29"/>
  <c r="Q30"/>
  <c r="Q31"/>
  <c r="Q32"/>
  <c r="Q33"/>
  <c r="Q34"/>
  <c r="Q35"/>
  <c r="Q36"/>
  <c r="Q37"/>
  <c r="Q38"/>
  <c r="Q39"/>
  <c r="Q40"/>
  <c r="Q41"/>
  <c r="Q42"/>
  <c r="Q43"/>
  <c r="Q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25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25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25"/>
  <c r="Q4"/>
  <c r="Q5"/>
  <c r="Q6"/>
  <c r="Q7"/>
  <c r="Q8"/>
  <c r="Q9"/>
  <c r="Q10"/>
  <c r="Q11"/>
  <c r="Q12"/>
  <c r="Q13"/>
  <c r="Q14"/>
  <c r="Q15"/>
  <c r="Q16"/>
  <c r="Q17"/>
  <c r="Q18"/>
  <c r="Q19"/>
  <c r="Q20"/>
  <c r="Q21"/>
  <c r="Q3"/>
  <c r="P4"/>
  <c r="P5"/>
  <c r="P6"/>
  <c r="P7"/>
  <c r="P8"/>
  <c r="P9"/>
  <c r="P10"/>
  <c r="P11"/>
  <c r="P12"/>
  <c r="P13"/>
  <c r="P14"/>
  <c r="P15"/>
  <c r="P16"/>
  <c r="P17"/>
  <c r="P18"/>
  <c r="P19"/>
  <c r="P20"/>
  <c r="P21"/>
  <c r="P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J5"/>
  <c r="J6"/>
  <c r="J7"/>
  <c r="J8"/>
  <c r="J9"/>
  <c r="J10"/>
  <c r="J11"/>
  <c r="J12"/>
  <c r="J13"/>
  <c r="J14"/>
  <c r="J15"/>
  <c r="J16"/>
  <c r="J17"/>
  <c r="J18"/>
  <c r="J19"/>
  <c r="J20"/>
  <c r="J21"/>
  <c r="J3"/>
  <c r="J4"/>
  <c r="D3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D4"/>
  <c r="D5"/>
  <c r="D6"/>
  <c r="D7"/>
  <c r="D8"/>
  <c r="D9"/>
  <c r="D10"/>
  <c r="D11"/>
  <c r="D12"/>
  <c r="D13"/>
  <c r="D14"/>
  <c r="D15"/>
  <c r="D16"/>
  <c r="D17"/>
  <c r="D18"/>
  <c r="D19"/>
  <c r="D20"/>
  <c r="D21"/>
  <c r="I27" i="4" l="1"/>
  <c r="J27" s="1"/>
  <c r="F24"/>
  <c r="E27"/>
  <c r="H27" s="1"/>
  <c r="C24"/>
  <c r="B27"/>
  <c r="E13"/>
  <c r="H13" s="1"/>
  <c r="F10"/>
  <c r="B13"/>
  <c r="C10"/>
  <c r="I42"/>
  <c r="J42" s="1"/>
  <c r="F39"/>
  <c r="C39"/>
  <c r="B42"/>
  <c r="E13" i="3"/>
  <c r="F10"/>
  <c r="C10"/>
  <c r="B13"/>
  <c r="F38"/>
  <c r="E41"/>
  <c r="I41"/>
  <c r="B41"/>
  <c r="C38"/>
  <c r="I27"/>
  <c r="J27" s="1"/>
  <c r="F24"/>
  <c r="E27"/>
  <c r="H27" s="1"/>
  <c r="C24"/>
  <c r="B27"/>
  <c r="E38" i="2"/>
  <c r="E41"/>
  <c r="H41" s="1"/>
  <c r="F38"/>
  <c r="E24"/>
  <c r="E27" s="1"/>
  <c r="H27" s="1"/>
  <c r="E10"/>
  <c r="F10" s="1"/>
  <c r="B41"/>
  <c r="B24"/>
  <c r="B27" s="1"/>
  <c r="B13"/>
  <c r="H42" i="4" l="1"/>
  <c r="H41" i="3"/>
  <c r="J41"/>
  <c r="H13"/>
  <c r="F24" i="2"/>
  <c r="E13"/>
  <c r="H13" s="1"/>
  <c r="C24"/>
</calcChain>
</file>

<file path=xl/sharedStrings.xml><?xml version="1.0" encoding="utf-8"?>
<sst xmlns="http://schemas.openxmlformats.org/spreadsheetml/2006/main" count="400" uniqueCount="72">
  <si>
    <t>ΕΤΗ</t>
  </si>
  <si>
    <t>ΠΕ</t>
  </si>
  <si>
    <t>ΜΚ1</t>
  </si>
  <si>
    <t>0-2</t>
  </si>
  <si>
    <t>ΜΚ2</t>
  </si>
  <si>
    <t>ΜΚ3</t>
  </si>
  <si>
    <t>ΜΚ4</t>
  </si>
  <si>
    <t>ΜΚ5</t>
  </si>
  <si>
    <t>ΜΚ6</t>
  </si>
  <si>
    <t>ΜΚ7</t>
  </si>
  <si>
    <t>ΜΚ8</t>
  </si>
  <si>
    <t>14-16</t>
  </si>
  <si>
    <t>ΜΚ9</t>
  </si>
  <si>
    <t>16-18</t>
  </si>
  <si>
    <t>ΜΚ10</t>
  </si>
  <si>
    <t>18-20</t>
  </si>
  <si>
    <t>ΜΚ11</t>
  </si>
  <si>
    <t>20-22</t>
  </si>
  <si>
    <t>ΜΚ12</t>
  </si>
  <si>
    <t>22-24</t>
  </si>
  <si>
    <t>ΜΚ13</t>
  </si>
  <si>
    <t>24-26</t>
  </si>
  <si>
    <t>ΜΚ14</t>
  </si>
  <si>
    <t>26-28</t>
  </si>
  <si>
    <t>ΜΚ15</t>
  </si>
  <si>
    <t>28-30</t>
  </si>
  <si>
    <t>ΜΚ16</t>
  </si>
  <si>
    <t>30-32</t>
  </si>
  <si>
    <t>ΜΚ17</t>
  </si>
  <si>
    <t>32-34</t>
  </si>
  <si>
    <t>ΜΚ18</t>
  </si>
  <si>
    <t>34-36</t>
  </si>
  <si>
    <t>ΜΚ19</t>
  </si>
  <si>
    <t>36-38</t>
  </si>
  <si>
    <t>ΜΙΣΘΟΛΟΓΙΚΑ ΚΛΙΜΑΚΙΑ ΠΕ</t>
  </si>
  <si>
    <t>1/12024</t>
  </si>
  <si>
    <t>ΜΕΤΑΒΟΛΗ</t>
  </si>
  <si>
    <t>ΧΩΡΙΣ ΠΑΙΔΙΑ ΚΑΙ ΘΕΣΗ ΕΥΘΥΝΗΣ</t>
  </si>
  <si>
    <t>2-4</t>
  </si>
  <si>
    <t>4-6</t>
  </si>
  <si>
    <t>6-8</t>
  </si>
  <si>
    <t>8-10</t>
  </si>
  <si>
    <t>10-12</t>
  </si>
  <si>
    <t>12-14</t>
  </si>
  <si>
    <t>ΕΝΑ ΠΑΙΔΙ ΧΩΡΙΣ ΘΕΣΗ ΕΥΘΥΝΗΣ</t>
  </si>
  <si>
    <t>ΔΥΟ ΠΑΙΔΙΑ ΧΩΡΙΣ ΘΕΣΗ ΕΥΘΥΝΗΣ</t>
  </si>
  <si>
    <t>ΧΩΡΙΣ ΠΑΙΔΙΑ ΚΑΙ ΠΡΟΙΣΤΑΜΕΝΟΣ</t>
  </si>
  <si>
    <t>ENA ΠΑΙΔΙ ΚΑΙ ΠΡΟΙΣΤΑΜΕΝΟΣ</t>
  </si>
  <si>
    <t>ΔΥΟ ΠΑΙΔΙΑ ΚΑΙ ΠΡΟΙΣΤΑΜΕΝΟΣ</t>
  </si>
  <si>
    <t>Μεικτές αποδοχές</t>
  </si>
  <si>
    <t>Σύνταξη ΤΣΜΕΔΕ</t>
  </si>
  <si>
    <t>Υγεία ΤΣΜΕΔΕ</t>
  </si>
  <si>
    <t>Επικουρικό ΤΣΜΕΔΕ</t>
  </si>
  <si>
    <t>Εφάπαξ ΤΣΜΕΔΕ</t>
  </si>
  <si>
    <t>Φόρος</t>
  </si>
  <si>
    <t>Κρατηση 2% Ν.3986/11</t>
  </si>
  <si>
    <t>ΜΤΠΥ</t>
  </si>
  <si>
    <t>Φορολογητέο</t>
  </si>
  <si>
    <t>Ετήσιο</t>
  </si>
  <si>
    <t>Καθαρά</t>
  </si>
  <si>
    <t>Με 1 παιδί</t>
  </si>
  <si>
    <t>Με 2 παιδιά</t>
  </si>
  <si>
    <t>Χωρίς Παιδιά</t>
  </si>
  <si>
    <t>Προσωπική Διαφορά</t>
  </si>
  <si>
    <t>Χωρίς αλλαγή στη Φορολογία</t>
  </si>
  <si>
    <t xml:space="preserve">Μεταβολή </t>
  </si>
  <si>
    <t>Με αλλαγή στα Παιδιά</t>
  </si>
  <si>
    <t>Νέος Φόρος</t>
  </si>
  <si>
    <t>Φόρος Έτους</t>
  </si>
  <si>
    <t>Μισθός 2024</t>
  </si>
  <si>
    <t>Μισθός 2023</t>
  </si>
  <si>
    <t>ΤΑΜΠΥ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</si>
</sst>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212529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0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1" fillId="0" borderId="0" xfId="0" applyFont="1"/>
    <xf numFmtId="10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24">
    <dxf>
      <numFmt numFmtId="14" formatCode="0.00%"/>
    </dxf>
    <dxf>
      <numFmt numFmtId="164" formatCode="#,##0.0"/>
    </dxf>
    <dxf>
      <numFmt numFmtId="164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4" formatCode="0.00%"/>
    </dxf>
    <dxf>
      <numFmt numFmtId="164" formatCode="#,##0.0"/>
    </dxf>
    <dxf>
      <numFmt numFmtId="164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4" formatCode="0.00%"/>
    </dxf>
    <dxf>
      <numFmt numFmtId="164" formatCode="#,##0.0"/>
    </dxf>
    <dxf>
      <numFmt numFmtId="164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4" formatCode="0.00%"/>
    </dxf>
    <dxf>
      <numFmt numFmtId="164" formatCode="#,##0.0"/>
    </dxf>
    <dxf>
      <numFmt numFmtId="164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4" formatCode="0.00%"/>
    </dxf>
    <dxf>
      <numFmt numFmtId="164" formatCode="#,##0.0"/>
    </dxf>
    <dxf>
      <numFmt numFmtId="164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4" formatCode="0.00%"/>
    </dxf>
    <dxf>
      <numFmt numFmtId="164" formatCode="#,##0.0"/>
    </dxf>
    <dxf>
      <numFmt numFmtId="164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7" name="Πίνακας7" displayName="Πίνακας7" ref="A2:E21" totalsRowShown="0" headerRowDxfId="23">
  <autoFilter ref="A2:E21"/>
  <tableColumns count="5">
    <tableColumn id="1" name="ΜΙΣΘΟΛΟΓΙΚΑ ΚΛΙΜΑΚΙΑ ΠΕ"/>
    <tableColumn id="2" name="ΕΤΗ"/>
    <tableColumn id="3" name="ΠΕ" dataDxfId="22"/>
    <tableColumn id="4" name="1/12024" dataDxfId="21">
      <calculatedColumnFormula>C3+70</calculatedColumnFormula>
    </tableColumn>
    <tableColumn id="5" name="ΜΕΤΑΒΟΛΗ" dataDxfId="20">
      <calculatedColumnFormula>70/C3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8" name="Πίνακας79" displayName="Πίνακας79" ref="G2:K21" totalsRowShown="0" headerRowDxfId="19">
  <autoFilter ref="G2:K21"/>
  <tableColumns count="5">
    <tableColumn id="1" name="ΜΙΣΘΟΛΟΓΙΚΑ ΚΛΙΜΑΚΙΑ ΠΕ"/>
    <tableColumn id="2" name="ΕΤΗ"/>
    <tableColumn id="3" name="ΠΕ" dataDxfId="18"/>
    <tableColumn id="4" name="1/12024" dataDxfId="17">
      <calculatedColumnFormula>I3+70+20</calculatedColumnFormula>
    </tableColumn>
    <tableColumn id="5" name="ΜΕΤΑΒΟΛΗ" dataDxfId="16">
      <calculatedColumnFormula>90/I3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9" name="Πίνακας7910" displayName="Πίνακας7910" ref="M2:Q21" totalsRowShown="0" headerRowDxfId="15">
  <autoFilter ref="M2:Q21"/>
  <tableColumns count="5">
    <tableColumn id="1" name="ΜΙΣΘΟΛΟΓΙΚΑ ΚΛΙΜΑΚΙΑ ΠΕ"/>
    <tableColumn id="2" name="ΕΤΗ"/>
    <tableColumn id="3" name="ΠΕ" dataDxfId="14"/>
    <tableColumn id="4" name="1/12024" dataDxfId="13">
      <calculatedColumnFormula>O3+70+50</calculatedColumnFormula>
    </tableColumn>
    <tableColumn id="5" name="ΜΕΤΑΒΟΛΗ" dataDxfId="12">
      <calculatedColumnFormula>120/O3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10" name="Πίνακας711" displayName="Πίνακας711" ref="A24:E43" totalsRowShown="0" headerRowDxfId="11">
  <autoFilter ref="A24:E43"/>
  <tableColumns count="5">
    <tableColumn id="1" name="ΜΙΣΘΟΛΟΓΙΚΑ ΚΛΙΜΑΚΙΑ ΠΕ"/>
    <tableColumn id="2" name="ΕΤΗ"/>
    <tableColumn id="3" name="ΠΕ" dataDxfId="10">
      <calculatedColumnFormula>C3+290</calculatedColumnFormula>
    </tableColumn>
    <tableColumn id="4" name="1/12024" dataDxfId="9">
      <calculatedColumnFormula>C25+70+87</calculatedColumnFormula>
    </tableColumn>
    <tableColumn id="5" name="ΜΕΤΑΒΟΛΗ" dataDxfId="8">
      <calculatedColumnFormula>157/C25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11" name="Πίνακας71112" displayName="Πίνακας71112" ref="G24:K43" totalsRowShown="0" headerRowDxfId="7">
  <autoFilter ref="G24:K43"/>
  <tableColumns count="5">
    <tableColumn id="1" name="ΜΙΣΘΟΛΟΓΙΚΑ ΚΛΙΜΑΚΙΑ ΠΕ"/>
    <tableColumn id="2" name="ΕΤΗ"/>
    <tableColumn id="3" name="ΠΕ" dataDxfId="6">
      <calculatedColumnFormula>I3+290</calculatedColumnFormula>
    </tableColumn>
    <tableColumn id="4" name="1/12024" dataDxfId="5">
      <calculatedColumnFormula>I25+70+20+87</calculatedColumnFormula>
    </tableColumn>
    <tableColumn id="5" name="ΜΕΤΑΒΟΛΗ" dataDxfId="4">
      <calculatedColumnFormula>177/I25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12" name="Πίνακας7111213" displayName="Πίνακας7111213" ref="M24:Q43" totalsRowShown="0" headerRowDxfId="3">
  <autoFilter ref="M24:Q43"/>
  <tableColumns count="5">
    <tableColumn id="1" name="ΜΙΣΘΟΛΟΓΙΚΑ ΚΛΙΜΑΚΙΑ ΠΕ"/>
    <tableColumn id="2" name="ΕΤΗ"/>
    <tableColumn id="3" name="ΠΕ" dataDxfId="2">
      <calculatedColumnFormula>O3+290</calculatedColumnFormula>
    </tableColumn>
    <tableColumn id="4" name="1/12024" dataDxfId="1">
      <calculatedColumnFormula>O25+70+50+87</calculatedColumnFormula>
    </tableColumn>
    <tableColumn id="5" name="ΜΕΤΑΒΟΛΗ" dataDxfId="0">
      <calculatedColumnFormula>207/O25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workbookViewId="0">
      <selection activeCell="P13" sqref="P13"/>
    </sheetView>
  </sheetViews>
  <sheetFormatPr defaultRowHeight="15"/>
  <cols>
    <col min="1" max="1" width="20.85546875" customWidth="1"/>
    <col min="2" max="2" width="6.140625" customWidth="1"/>
    <col min="3" max="3" width="9.5703125" customWidth="1"/>
    <col min="4" max="4" width="10.5703125" customWidth="1"/>
    <col min="5" max="5" width="12.7109375" customWidth="1"/>
    <col min="6" max="6" width="5.85546875" customWidth="1"/>
    <col min="7" max="7" width="20.85546875" customWidth="1"/>
    <col min="13" max="13" width="23.28515625" customWidth="1"/>
    <col min="17" max="17" width="12.5703125" customWidth="1"/>
  </cols>
  <sheetData>
    <row r="1" spans="1:17">
      <c r="A1" s="14" t="s">
        <v>37</v>
      </c>
      <c r="B1" s="14"/>
      <c r="C1" s="14"/>
      <c r="D1" s="14"/>
      <c r="E1" s="14"/>
      <c r="G1" s="14" t="s">
        <v>44</v>
      </c>
      <c r="H1" s="14"/>
      <c r="I1" s="14"/>
      <c r="J1" s="14"/>
      <c r="K1" s="14"/>
      <c r="M1" s="14" t="s">
        <v>45</v>
      </c>
      <c r="N1" s="14"/>
      <c r="O1" s="14"/>
      <c r="P1" s="14"/>
      <c r="Q1" s="14"/>
    </row>
    <row r="2" spans="1:17" s="4" customFormat="1">
      <c r="A2" s="4" t="s">
        <v>34</v>
      </c>
      <c r="B2" s="4" t="s">
        <v>0</v>
      </c>
      <c r="C2" s="4" t="s">
        <v>1</v>
      </c>
      <c r="D2" s="4" t="s">
        <v>35</v>
      </c>
      <c r="E2" s="4" t="s">
        <v>36</v>
      </c>
      <c r="G2" s="4" t="s">
        <v>34</v>
      </c>
      <c r="H2" s="4" t="s">
        <v>0</v>
      </c>
      <c r="I2" s="4" t="s">
        <v>1</v>
      </c>
      <c r="J2" s="4" t="s">
        <v>35</v>
      </c>
      <c r="K2" s="4" t="s">
        <v>36</v>
      </c>
      <c r="M2" s="4" t="s">
        <v>34</v>
      </c>
      <c r="N2" s="4" t="s">
        <v>0</v>
      </c>
      <c r="O2" s="4" t="s">
        <v>1</v>
      </c>
      <c r="P2" s="4" t="s">
        <v>35</v>
      </c>
      <c r="Q2" s="4" t="s">
        <v>36</v>
      </c>
    </row>
    <row r="3" spans="1:17">
      <c r="A3" t="s">
        <v>2</v>
      </c>
      <c r="B3" s="2" t="s">
        <v>3</v>
      </c>
      <c r="C3" s="3">
        <v>1092</v>
      </c>
      <c r="D3" s="3">
        <f t="shared" ref="D3:D21" si="0">C3+70</f>
        <v>1162</v>
      </c>
      <c r="E3" s="1">
        <f t="shared" ref="E3:E21" si="1">70/C3</f>
        <v>6.4102564102564097E-2</v>
      </c>
      <c r="G3" t="s">
        <v>2</v>
      </c>
      <c r="H3" s="2" t="s">
        <v>3</v>
      </c>
      <c r="I3" s="3">
        <v>1142</v>
      </c>
      <c r="J3" s="3">
        <f t="shared" ref="J3:J21" si="2">I3+70+20</f>
        <v>1232</v>
      </c>
      <c r="K3" s="1">
        <f t="shared" ref="K3:K21" si="3">90/I3</f>
        <v>7.8809106830122586E-2</v>
      </c>
      <c r="M3" t="s">
        <v>2</v>
      </c>
      <c r="N3" s="2" t="s">
        <v>3</v>
      </c>
      <c r="O3" s="3">
        <v>1162</v>
      </c>
      <c r="P3" s="3">
        <f t="shared" ref="P3:P21" si="4">O3+70+50</f>
        <v>1282</v>
      </c>
      <c r="Q3" s="1">
        <f t="shared" ref="Q3:Q21" si="5">120/O3</f>
        <v>0.10327022375215146</v>
      </c>
    </row>
    <row r="4" spans="1:17">
      <c r="A4" t="s">
        <v>4</v>
      </c>
      <c r="B4" s="2" t="s">
        <v>38</v>
      </c>
      <c r="C4" s="3">
        <v>1151</v>
      </c>
      <c r="D4" s="3">
        <f t="shared" si="0"/>
        <v>1221</v>
      </c>
      <c r="E4" s="1">
        <f t="shared" si="1"/>
        <v>6.0816681146828845E-2</v>
      </c>
      <c r="G4" t="s">
        <v>4</v>
      </c>
      <c r="H4" s="2" t="s">
        <v>38</v>
      </c>
      <c r="I4" s="3">
        <v>1201</v>
      </c>
      <c r="J4" s="3">
        <f t="shared" si="2"/>
        <v>1291</v>
      </c>
      <c r="K4" s="1">
        <f t="shared" si="3"/>
        <v>7.4937552039966701E-2</v>
      </c>
      <c r="M4" t="s">
        <v>4</v>
      </c>
      <c r="N4" s="2" t="s">
        <v>38</v>
      </c>
      <c r="O4" s="3">
        <v>1221</v>
      </c>
      <c r="P4" s="3">
        <f t="shared" si="4"/>
        <v>1341</v>
      </c>
      <c r="Q4" s="1">
        <f t="shared" si="5"/>
        <v>9.8280098280098274E-2</v>
      </c>
    </row>
    <row r="5" spans="1:17">
      <c r="A5" t="s">
        <v>5</v>
      </c>
      <c r="B5" s="2" t="s">
        <v>39</v>
      </c>
      <c r="C5" s="3">
        <v>1210</v>
      </c>
      <c r="D5" s="3">
        <f t="shared" si="0"/>
        <v>1280</v>
      </c>
      <c r="E5" s="1">
        <f t="shared" si="1"/>
        <v>5.7851239669421489E-2</v>
      </c>
      <c r="G5" t="s">
        <v>5</v>
      </c>
      <c r="H5" s="2" t="s">
        <v>39</v>
      </c>
      <c r="I5" s="3">
        <v>1260</v>
      </c>
      <c r="J5" s="3">
        <f t="shared" si="2"/>
        <v>1350</v>
      </c>
      <c r="K5" s="1">
        <f t="shared" si="3"/>
        <v>7.1428571428571425E-2</v>
      </c>
      <c r="M5" t="s">
        <v>5</v>
      </c>
      <c r="N5" s="2" t="s">
        <v>39</v>
      </c>
      <c r="O5" s="3">
        <v>1280</v>
      </c>
      <c r="P5" s="3">
        <f t="shared" si="4"/>
        <v>1400</v>
      </c>
      <c r="Q5" s="1">
        <f t="shared" si="5"/>
        <v>9.375E-2</v>
      </c>
    </row>
    <row r="6" spans="1:17">
      <c r="A6" t="s">
        <v>6</v>
      </c>
      <c r="B6" s="2" t="s">
        <v>40</v>
      </c>
      <c r="C6" s="3">
        <v>1269</v>
      </c>
      <c r="D6" s="3">
        <f t="shared" si="0"/>
        <v>1339</v>
      </c>
      <c r="E6" s="1">
        <f t="shared" si="1"/>
        <v>5.5161544523246654E-2</v>
      </c>
      <c r="G6" t="s">
        <v>6</v>
      </c>
      <c r="H6" s="2" t="s">
        <v>40</v>
      </c>
      <c r="I6" s="3">
        <v>1319</v>
      </c>
      <c r="J6" s="3">
        <f t="shared" si="2"/>
        <v>1409</v>
      </c>
      <c r="K6" s="1">
        <f t="shared" si="3"/>
        <v>6.8233510235026537E-2</v>
      </c>
      <c r="M6" t="s">
        <v>6</v>
      </c>
      <c r="N6" s="2" t="s">
        <v>40</v>
      </c>
      <c r="O6" s="3">
        <v>1329</v>
      </c>
      <c r="P6" s="3">
        <f t="shared" si="4"/>
        <v>1449</v>
      </c>
      <c r="Q6" s="1">
        <f t="shared" si="5"/>
        <v>9.0293453724604969E-2</v>
      </c>
    </row>
    <row r="7" spans="1:17">
      <c r="A7" t="s">
        <v>7</v>
      </c>
      <c r="B7" s="2" t="s">
        <v>41</v>
      </c>
      <c r="C7" s="3">
        <v>1328</v>
      </c>
      <c r="D7" s="3">
        <f t="shared" si="0"/>
        <v>1398</v>
      </c>
      <c r="E7" s="1">
        <f t="shared" si="1"/>
        <v>5.2710843373493979E-2</v>
      </c>
      <c r="G7" t="s">
        <v>7</v>
      </c>
      <c r="H7" s="2" t="s">
        <v>41</v>
      </c>
      <c r="I7" s="3">
        <v>1378</v>
      </c>
      <c r="J7" s="3">
        <f t="shared" si="2"/>
        <v>1468</v>
      </c>
      <c r="K7" s="1">
        <f t="shared" si="3"/>
        <v>6.5312046444121918E-2</v>
      </c>
      <c r="M7" t="s">
        <v>7</v>
      </c>
      <c r="N7" s="2" t="s">
        <v>41</v>
      </c>
      <c r="O7" s="3">
        <v>1398</v>
      </c>
      <c r="P7" s="3">
        <f t="shared" si="4"/>
        <v>1518</v>
      </c>
      <c r="Q7" s="1">
        <f t="shared" si="5"/>
        <v>8.5836909871244635E-2</v>
      </c>
    </row>
    <row r="8" spans="1:17">
      <c r="A8" t="s">
        <v>8</v>
      </c>
      <c r="B8" s="2" t="s">
        <v>42</v>
      </c>
      <c r="C8" s="3">
        <v>1387</v>
      </c>
      <c r="D8" s="3">
        <f t="shared" si="0"/>
        <v>1457</v>
      </c>
      <c r="E8" s="1">
        <f t="shared" si="1"/>
        <v>5.0468637346791634E-2</v>
      </c>
      <c r="G8" t="s">
        <v>8</v>
      </c>
      <c r="H8" s="2" t="s">
        <v>42</v>
      </c>
      <c r="I8" s="3">
        <v>1437</v>
      </c>
      <c r="J8" s="3">
        <f t="shared" si="2"/>
        <v>1527</v>
      </c>
      <c r="K8" s="1">
        <f t="shared" si="3"/>
        <v>6.2630480167014613E-2</v>
      </c>
      <c r="M8" t="s">
        <v>8</v>
      </c>
      <c r="N8" s="2" t="s">
        <v>42</v>
      </c>
      <c r="O8" s="3">
        <v>1457</v>
      </c>
      <c r="P8" s="3">
        <f t="shared" si="4"/>
        <v>1577</v>
      </c>
      <c r="Q8" s="1">
        <f t="shared" si="5"/>
        <v>8.2361015785861358E-2</v>
      </c>
    </row>
    <row r="9" spans="1:17">
      <c r="A9" t="s">
        <v>9</v>
      </c>
      <c r="B9" s="2" t="s">
        <v>43</v>
      </c>
      <c r="C9" s="3">
        <v>1446</v>
      </c>
      <c r="D9" s="3">
        <f t="shared" si="0"/>
        <v>1516</v>
      </c>
      <c r="E9" s="1">
        <f t="shared" si="1"/>
        <v>4.8409405255878286E-2</v>
      </c>
      <c r="G9" t="s">
        <v>9</v>
      </c>
      <c r="H9" s="2" t="s">
        <v>43</v>
      </c>
      <c r="I9" s="3">
        <v>1496</v>
      </c>
      <c r="J9" s="3">
        <f t="shared" si="2"/>
        <v>1586</v>
      </c>
      <c r="K9" s="1">
        <f t="shared" si="3"/>
        <v>6.0160427807486629E-2</v>
      </c>
      <c r="M9" t="s">
        <v>9</v>
      </c>
      <c r="N9" s="2" t="s">
        <v>43</v>
      </c>
      <c r="O9" s="3">
        <v>1516</v>
      </c>
      <c r="P9" s="3">
        <f t="shared" si="4"/>
        <v>1636</v>
      </c>
      <c r="Q9" s="1">
        <f t="shared" si="5"/>
        <v>7.9155672823219003E-2</v>
      </c>
    </row>
    <row r="10" spans="1:17">
      <c r="A10" t="s">
        <v>10</v>
      </c>
      <c r="B10" t="s">
        <v>11</v>
      </c>
      <c r="C10" s="3">
        <v>1505</v>
      </c>
      <c r="D10" s="3">
        <f t="shared" si="0"/>
        <v>1575</v>
      </c>
      <c r="E10" s="1">
        <f t="shared" si="1"/>
        <v>4.6511627906976744E-2</v>
      </c>
      <c r="G10" t="s">
        <v>10</v>
      </c>
      <c r="H10" t="s">
        <v>11</v>
      </c>
      <c r="I10" s="3">
        <v>1555</v>
      </c>
      <c r="J10" s="3">
        <f t="shared" si="2"/>
        <v>1645</v>
      </c>
      <c r="K10" s="1">
        <f t="shared" si="3"/>
        <v>5.7877813504823149E-2</v>
      </c>
      <c r="M10" t="s">
        <v>10</v>
      </c>
      <c r="N10" t="s">
        <v>11</v>
      </c>
      <c r="O10" s="3">
        <v>1575</v>
      </c>
      <c r="P10" s="3">
        <f t="shared" si="4"/>
        <v>1695</v>
      </c>
      <c r="Q10" s="1">
        <f t="shared" si="5"/>
        <v>7.6190476190476197E-2</v>
      </c>
    </row>
    <row r="11" spans="1:17">
      <c r="A11" t="s">
        <v>12</v>
      </c>
      <c r="B11" t="s">
        <v>13</v>
      </c>
      <c r="C11" s="3">
        <v>1564</v>
      </c>
      <c r="D11" s="3">
        <f t="shared" si="0"/>
        <v>1634</v>
      </c>
      <c r="E11" s="1">
        <f t="shared" si="1"/>
        <v>4.4757033248081841E-2</v>
      </c>
      <c r="G11" t="s">
        <v>12</v>
      </c>
      <c r="H11" t="s">
        <v>13</v>
      </c>
      <c r="I11" s="3">
        <v>1614</v>
      </c>
      <c r="J11" s="3">
        <f t="shared" si="2"/>
        <v>1704</v>
      </c>
      <c r="K11" s="1">
        <f t="shared" si="3"/>
        <v>5.5762081784386616E-2</v>
      </c>
      <c r="M11" t="s">
        <v>12</v>
      </c>
      <c r="N11" t="s">
        <v>13</v>
      </c>
      <c r="O11" s="3">
        <v>1634</v>
      </c>
      <c r="P11" s="3">
        <f t="shared" si="4"/>
        <v>1754</v>
      </c>
      <c r="Q11" s="1">
        <f t="shared" si="5"/>
        <v>7.3439412484700123E-2</v>
      </c>
    </row>
    <row r="12" spans="1:17">
      <c r="A12" t="s">
        <v>14</v>
      </c>
      <c r="B12" t="s">
        <v>15</v>
      </c>
      <c r="C12" s="3">
        <v>1623</v>
      </c>
      <c r="D12" s="3">
        <f t="shared" si="0"/>
        <v>1693</v>
      </c>
      <c r="E12" s="1">
        <f t="shared" si="1"/>
        <v>4.3130006161429452E-2</v>
      </c>
      <c r="G12" t="s">
        <v>14</v>
      </c>
      <c r="H12" t="s">
        <v>15</v>
      </c>
      <c r="I12" s="3">
        <v>1673</v>
      </c>
      <c r="J12" s="3">
        <f t="shared" si="2"/>
        <v>1763</v>
      </c>
      <c r="K12" s="1">
        <f t="shared" si="3"/>
        <v>5.379557680812911E-2</v>
      </c>
      <c r="M12" t="s">
        <v>14</v>
      </c>
      <c r="N12" t="s">
        <v>15</v>
      </c>
      <c r="O12" s="3">
        <v>1693</v>
      </c>
      <c r="P12" s="3">
        <f t="shared" si="4"/>
        <v>1813</v>
      </c>
      <c r="Q12" s="1">
        <f t="shared" si="5"/>
        <v>7.0880094506792682E-2</v>
      </c>
    </row>
    <row r="13" spans="1:17">
      <c r="A13" t="s">
        <v>16</v>
      </c>
      <c r="B13" t="s">
        <v>17</v>
      </c>
      <c r="C13" s="3">
        <v>1682</v>
      </c>
      <c r="D13" s="3">
        <f t="shared" si="0"/>
        <v>1752</v>
      </c>
      <c r="E13" s="1">
        <f t="shared" si="1"/>
        <v>4.1617122473246136E-2</v>
      </c>
      <c r="G13" t="s">
        <v>16</v>
      </c>
      <c r="H13" t="s">
        <v>17</v>
      </c>
      <c r="I13" s="3">
        <v>1732</v>
      </c>
      <c r="J13" s="3">
        <f t="shared" si="2"/>
        <v>1822</v>
      </c>
      <c r="K13" s="1">
        <f t="shared" si="3"/>
        <v>5.1963048498845268E-2</v>
      </c>
      <c r="M13" t="s">
        <v>16</v>
      </c>
      <c r="N13" t="s">
        <v>17</v>
      </c>
      <c r="O13" s="3">
        <v>1752</v>
      </c>
      <c r="P13" s="3">
        <f t="shared" si="4"/>
        <v>1872</v>
      </c>
      <c r="Q13" s="1">
        <f t="shared" si="5"/>
        <v>6.8493150684931503E-2</v>
      </c>
    </row>
    <row r="14" spans="1:17">
      <c r="A14" t="s">
        <v>18</v>
      </c>
      <c r="B14" t="s">
        <v>19</v>
      </c>
      <c r="C14" s="3">
        <v>1741</v>
      </c>
      <c r="D14" s="3">
        <f t="shared" si="0"/>
        <v>1811</v>
      </c>
      <c r="E14" s="1">
        <f t="shared" si="1"/>
        <v>4.0206777713957496E-2</v>
      </c>
      <c r="G14" t="s">
        <v>18</v>
      </c>
      <c r="H14" t="s">
        <v>19</v>
      </c>
      <c r="I14" s="3">
        <v>1791</v>
      </c>
      <c r="J14" s="3">
        <f t="shared" si="2"/>
        <v>1881</v>
      </c>
      <c r="K14" s="1">
        <f t="shared" si="3"/>
        <v>5.0251256281407038E-2</v>
      </c>
      <c r="M14" t="s">
        <v>18</v>
      </c>
      <c r="N14" t="s">
        <v>19</v>
      </c>
      <c r="O14" s="3">
        <v>1811</v>
      </c>
      <c r="P14" s="3">
        <f t="shared" si="4"/>
        <v>1931</v>
      </c>
      <c r="Q14" s="1">
        <f t="shared" si="5"/>
        <v>6.6261733848702375E-2</v>
      </c>
    </row>
    <row r="15" spans="1:17">
      <c r="A15" t="s">
        <v>20</v>
      </c>
      <c r="B15" t="s">
        <v>21</v>
      </c>
      <c r="C15" s="3">
        <v>1800</v>
      </c>
      <c r="D15" s="3">
        <f t="shared" si="0"/>
        <v>1870</v>
      </c>
      <c r="E15" s="1">
        <f t="shared" si="1"/>
        <v>3.888888888888889E-2</v>
      </c>
      <c r="G15" t="s">
        <v>20</v>
      </c>
      <c r="H15" t="s">
        <v>21</v>
      </c>
      <c r="I15" s="3">
        <v>1850</v>
      </c>
      <c r="J15" s="3">
        <f t="shared" si="2"/>
        <v>1940</v>
      </c>
      <c r="K15" s="1">
        <f t="shared" si="3"/>
        <v>4.8648648648648651E-2</v>
      </c>
      <c r="M15" t="s">
        <v>20</v>
      </c>
      <c r="N15" t="s">
        <v>21</v>
      </c>
      <c r="O15" s="3">
        <v>1870</v>
      </c>
      <c r="P15" s="3">
        <f t="shared" si="4"/>
        <v>1990</v>
      </c>
      <c r="Q15" s="1">
        <f t="shared" si="5"/>
        <v>6.4171122994652413E-2</v>
      </c>
    </row>
    <row r="16" spans="1:17">
      <c r="A16" t="s">
        <v>22</v>
      </c>
      <c r="B16" t="s">
        <v>23</v>
      </c>
      <c r="C16" s="3">
        <v>1859</v>
      </c>
      <c r="D16" s="3">
        <f t="shared" si="0"/>
        <v>1929</v>
      </c>
      <c r="E16" s="1">
        <f t="shared" si="1"/>
        <v>3.7654653039268425E-2</v>
      </c>
      <c r="G16" t="s">
        <v>22</v>
      </c>
      <c r="H16" t="s">
        <v>23</v>
      </c>
      <c r="I16" s="3">
        <v>1909</v>
      </c>
      <c r="J16" s="3">
        <f t="shared" si="2"/>
        <v>1999</v>
      </c>
      <c r="K16" s="1">
        <f t="shared" si="3"/>
        <v>4.7145102147721323E-2</v>
      </c>
      <c r="M16" t="s">
        <v>22</v>
      </c>
      <c r="N16" t="s">
        <v>23</v>
      </c>
      <c r="O16" s="3">
        <v>1929</v>
      </c>
      <c r="P16" s="3">
        <f t="shared" si="4"/>
        <v>2049</v>
      </c>
      <c r="Q16" s="1">
        <f t="shared" si="5"/>
        <v>6.2208398133748059E-2</v>
      </c>
    </row>
    <row r="17" spans="1:17">
      <c r="A17" t="s">
        <v>24</v>
      </c>
      <c r="B17" t="s">
        <v>25</v>
      </c>
      <c r="C17" s="3">
        <v>1918</v>
      </c>
      <c r="D17" s="3">
        <f t="shared" si="0"/>
        <v>1988</v>
      </c>
      <c r="E17" s="1">
        <f t="shared" si="1"/>
        <v>3.6496350364963501E-2</v>
      </c>
      <c r="G17" t="s">
        <v>24</v>
      </c>
      <c r="H17" t="s">
        <v>25</v>
      </c>
      <c r="I17" s="3">
        <v>1968</v>
      </c>
      <c r="J17" s="3">
        <f t="shared" si="2"/>
        <v>2058</v>
      </c>
      <c r="K17" s="1">
        <f t="shared" si="3"/>
        <v>4.573170731707317E-2</v>
      </c>
      <c r="M17" t="s">
        <v>24</v>
      </c>
      <c r="N17" t="s">
        <v>25</v>
      </c>
      <c r="O17" s="3">
        <v>1988</v>
      </c>
      <c r="P17" s="3">
        <f t="shared" si="4"/>
        <v>2108</v>
      </c>
      <c r="Q17" s="1">
        <f t="shared" si="5"/>
        <v>6.0362173038229376E-2</v>
      </c>
    </row>
    <row r="18" spans="1:17">
      <c r="A18" t="s">
        <v>26</v>
      </c>
      <c r="B18" t="s">
        <v>27</v>
      </c>
      <c r="C18" s="3">
        <v>1977</v>
      </c>
      <c r="D18" s="3">
        <f t="shared" si="0"/>
        <v>2047</v>
      </c>
      <c r="E18" s="1">
        <f t="shared" si="1"/>
        <v>3.5407182599898834E-2</v>
      </c>
      <c r="G18" t="s">
        <v>26</v>
      </c>
      <c r="H18" t="s">
        <v>27</v>
      </c>
      <c r="I18" s="3">
        <v>2027</v>
      </c>
      <c r="J18" s="3">
        <f t="shared" si="2"/>
        <v>2117</v>
      </c>
      <c r="K18" s="1">
        <f t="shared" si="3"/>
        <v>4.4400592007893439E-2</v>
      </c>
      <c r="M18" t="s">
        <v>26</v>
      </c>
      <c r="N18" t="s">
        <v>27</v>
      </c>
      <c r="O18" s="3">
        <v>2047</v>
      </c>
      <c r="P18" s="3">
        <f t="shared" si="4"/>
        <v>2167</v>
      </c>
      <c r="Q18" s="1">
        <f t="shared" si="5"/>
        <v>5.8622374206155348E-2</v>
      </c>
    </row>
    <row r="19" spans="1:17">
      <c r="A19" t="s">
        <v>28</v>
      </c>
      <c r="B19" t="s">
        <v>29</v>
      </c>
      <c r="C19" s="3">
        <v>2036</v>
      </c>
      <c r="D19" s="3">
        <f t="shared" si="0"/>
        <v>2106</v>
      </c>
      <c r="E19" s="1">
        <f t="shared" si="1"/>
        <v>3.4381139489194502E-2</v>
      </c>
      <c r="G19" t="s">
        <v>28</v>
      </c>
      <c r="H19" t="s">
        <v>29</v>
      </c>
      <c r="I19" s="3">
        <v>2086</v>
      </c>
      <c r="J19" s="3">
        <f t="shared" si="2"/>
        <v>2176</v>
      </c>
      <c r="K19" s="1">
        <f t="shared" si="3"/>
        <v>4.3144774688398849E-2</v>
      </c>
      <c r="M19" t="s">
        <v>28</v>
      </c>
      <c r="N19" t="s">
        <v>29</v>
      </c>
      <c r="O19" s="3">
        <v>2106</v>
      </c>
      <c r="P19" s="3">
        <f t="shared" si="4"/>
        <v>2226</v>
      </c>
      <c r="Q19" s="1">
        <f t="shared" si="5"/>
        <v>5.6980056980056981E-2</v>
      </c>
    </row>
    <row r="20" spans="1:17">
      <c r="A20" t="s">
        <v>30</v>
      </c>
      <c r="B20" t="s">
        <v>31</v>
      </c>
      <c r="C20" s="3">
        <v>2095</v>
      </c>
      <c r="D20" s="3">
        <f t="shared" si="0"/>
        <v>2165</v>
      </c>
      <c r="E20" s="1">
        <f t="shared" si="1"/>
        <v>3.3412887828162291E-2</v>
      </c>
      <c r="G20" t="s">
        <v>30</v>
      </c>
      <c r="H20" t="s">
        <v>31</v>
      </c>
      <c r="I20" s="3">
        <v>2145</v>
      </c>
      <c r="J20" s="3">
        <f t="shared" si="2"/>
        <v>2235</v>
      </c>
      <c r="K20" s="1">
        <f t="shared" si="3"/>
        <v>4.195804195804196E-2</v>
      </c>
      <c r="M20" t="s">
        <v>30</v>
      </c>
      <c r="N20" t="s">
        <v>31</v>
      </c>
      <c r="O20" s="3">
        <v>2165</v>
      </c>
      <c r="P20" s="3">
        <f t="shared" si="4"/>
        <v>2285</v>
      </c>
      <c r="Q20" s="1">
        <f t="shared" si="5"/>
        <v>5.5427251732101619E-2</v>
      </c>
    </row>
    <row r="21" spans="1:17">
      <c r="A21" t="s">
        <v>32</v>
      </c>
      <c r="B21" t="s">
        <v>33</v>
      </c>
      <c r="C21" s="3">
        <v>2154</v>
      </c>
      <c r="D21" s="3">
        <f t="shared" si="0"/>
        <v>2224</v>
      </c>
      <c r="E21" s="1">
        <f t="shared" si="1"/>
        <v>3.2497678737233054E-2</v>
      </c>
      <c r="G21" t="s">
        <v>32</v>
      </c>
      <c r="H21" t="s">
        <v>33</v>
      </c>
      <c r="I21" s="3">
        <v>2204</v>
      </c>
      <c r="J21" s="3">
        <f t="shared" si="2"/>
        <v>2294</v>
      </c>
      <c r="K21" s="1">
        <f t="shared" si="3"/>
        <v>4.0834845735027221E-2</v>
      </c>
      <c r="M21" t="s">
        <v>32</v>
      </c>
      <c r="N21" t="s">
        <v>33</v>
      </c>
      <c r="O21" s="3">
        <v>2224</v>
      </c>
      <c r="P21" s="3">
        <f t="shared" si="4"/>
        <v>2344</v>
      </c>
      <c r="Q21" s="1">
        <f t="shared" si="5"/>
        <v>5.3956834532374098E-2</v>
      </c>
    </row>
    <row r="23" spans="1:17">
      <c r="A23" s="14" t="s">
        <v>46</v>
      </c>
      <c r="B23" s="14"/>
      <c r="C23" s="14"/>
      <c r="D23" s="14"/>
      <c r="E23" s="14"/>
      <c r="G23" s="14" t="s">
        <v>47</v>
      </c>
      <c r="H23" s="14"/>
      <c r="I23" s="14"/>
      <c r="J23" s="14"/>
      <c r="K23" s="14"/>
      <c r="M23" s="14" t="s">
        <v>48</v>
      </c>
      <c r="N23" s="14"/>
      <c r="O23" s="14"/>
      <c r="P23" s="14"/>
      <c r="Q23" s="14"/>
    </row>
    <row r="24" spans="1:17">
      <c r="A24" s="4" t="s">
        <v>34</v>
      </c>
      <c r="B24" s="4" t="s">
        <v>0</v>
      </c>
      <c r="C24" s="4" t="s">
        <v>1</v>
      </c>
      <c r="D24" s="4" t="s">
        <v>35</v>
      </c>
      <c r="E24" s="4" t="s">
        <v>36</v>
      </c>
      <c r="G24" s="4" t="s">
        <v>34</v>
      </c>
      <c r="H24" s="4" t="s">
        <v>0</v>
      </c>
      <c r="I24" s="4" t="s">
        <v>1</v>
      </c>
      <c r="J24" s="4" t="s">
        <v>35</v>
      </c>
      <c r="K24" s="4" t="s">
        <v>36</v>
      </c>
      <c r="M24" s="4" t="s">
        <v>34</v>
      </c>
      <c r="N24" s="4" t="s">
        <v>0</v>
      </c>
      <c r="O24" s="4" t="s">
        <v>1</v>
      </c>
      <c r="P24" s="4" t="s">
        <v>35</v>
      </c>
      <c r="Q24" s="4" t="s">
        <v>36</v>
      </c>
    </row>
    <row r="25" spans="1:17">
      <c r="A25" t="s">
        <v>2</v>
      </c>
      <c r="B25" s="2" t="s">
        <v>3</v>
      </c>
      <c r="C25" s="3">
        <f>C3+290</f>
        <v>1382</v>
      </c>
      <c r="D25" s="3">
        <f t="shared" ref="D25:D43" si="6">C25+70+87</f>
        <v>1539</v>
      </c>
      <c r="E25" s="1">
        <f t="shared" ref="E25:E43" si="7">157/C25</f>
        <v>0.11360347322720694</v>
      </c>
      <c r="G25" t="s">
        <v>2</v>
      </c>
      <c r="H25" s="2" t="s">
        <v>3</v>
      </c>
      <c r="I25" s="3">
        <f>I3+290</f>
        <v>1432</v>
      </c>
      <c r="J25" s="3">
        <f t="shared" ref="J25:J43" si="8">I25+70+20+87</f>
        <v>1609</v>
      </c>
      <c r="K25" s="1">
        <f t="shared" ref="K25:K43" si="9">177/I25</f>
        <v>0.12360335195530726</v>
      </c>
      <c r="M25" t="s">
        <v>2</v>
      </c>
      <c r="N25" s="2" t="s">
        <v>3</v>
      </c>
      <c r="O25" s="3">
        <f>O3+290</f>
        <v>1452</v>
      </c>
      <c r="P25" s="3">
        <f t="shared" ref="P25:P43" si="10">O25+70+50+87</f>
        <v>1659</v>
      </c>
      <c r="Q25" s="1">
        <f t="shared" ref="Q25:Q43" si="11">207/O25</f>
        <v>0.14256198347107438</v>
      </c>
    </row>
    <row r="26" spans="1:17">
      <c r="A26" t="s">
        <v>4</v>
      </c>
      <c r="B26" s="2" t="s">
        <v>38</v>
      </c>
      <c r="C26" s="3">
        <f t="shared" ref="C26:C43" si="12">C4+290</f>
        <v>1441</v>
      </c>
      <c r="D26" s="3">
        <f t="shared" si="6"/>
        <v>1598</v>
      </c>
      <c r="E26" s="1">
        <f t="shared" si="7"/>
        <v>0.10895211658570438</v>
      </c>
      <c r="G26" t="s">
        <v>4</v>
      </c>
      <c r="H26" s="2" t="s">
        <v>38</v>
      </c>
      <c r="I26" s="3">
        <f t="shared" ref="I26:I43" si="13">I4+290</f>
        <v>1491</v>
      </c>
      <c r="J26" s="3">
        <f t="shared" si="8"/>
        <v>1668</v>
      </c>
      <c r="K26" s="1">
        <f t="shared" si="9"/>
        <v>0.11871227364185111</v>
      </c>
      <c r="M26" t="s">
        <v>4</v>
      </c>
      <c r="N26" s="2" t="s">
        <v>38</v>
      </c>
      <c r="O26" s="3">
        <f t="shared" ref="O26:O43" si="14">O4+290</f>
        <v>1511</v>
      </c>
      <c r="P26" s="3">
        <f t="shared" si="10"/>
        <v>1718</v>
      </c>
      <c r="Q26" s="1">
        <f t="shared" si="11"/>
        <v>0.13699536730641959</v>
      </c>
    </row>
    <row r="27" spans="1:17">
      <c r="A27" t="s">
        <v>5</v>
      </c>
      <c r="B27" s="2" t="s">
        <v>39</v>
      </c>
      <c r="C27" s="3">
        <f t="shared" si="12"/>
        <v>1500</v>
      </c>
      <c r="D27" s="3">
        <f t="shared" si="6"/>
        <v>1657</v>
      </c>
      <c r="E27" s="1">
        <f t="shared" si="7"/>
        <v>0.10466666666666667</v>
      </c>
      <c r="G27" t="s">
        <v>5</v>
      </c>
      <c r="H27" s="2" t="s">
        <v>39</v>
      </c>
      <c r="I27" s="3">
        <f t="shared" si="13"/>
        <v>1550</v>
      </c>
      <c r="J27" s="3">
        <f t="shared" si="8"/>
        <v>1727</v>
      </c>
      <c r="K27" s="1">
        <f t="shared" si="9"/>
        <v>0.11419354838709678</v>
      </c>
      <c r="M27" t="s">
        <v>5</v>
      </c>
      <c r="N27" s="2" t="s">
        <v>39</v>
      </c>
      <c r="O27" s="3">
        <f t="shared" si="14"/>
        <v>1570</v>
      </c>
      <c r="P27" s="3">
        <f t="shared" si="10"/>
        <v>1777</v>
      </c>
      <c r="Q27" s="1">
        <f t="shared" si="11"/>
        <v>0.13184713375796178</v>
      </c>
    </row>
    <row r="28" spans="1:17">
      <c r="A28" t="s">
        <v>6</v>
      </c>
      <c r="B28" s="2" t="s">
        <v>40</v>
      </c>
      <c r="C28" s="3">
        <f t="shared" si="12"/>
        <v>1559</v>
      </c>
      <c r="D28" s="3">
        <f t="shared" si="6"/>
        <v>1716</v>
      </c>
      <c r="E28" s="1">
        <f t="shared" si="7"/>
        <v>0.10070558050032072</v>
      </c>
      <c r="G28" t="s">
        <v>6</v>
      </c>
      <c r="H28" s="2" t="s">
        <v>40</v>
      </c>
      <c r="I28" s="3">
        <f t="shared" si="13"/>
        <v>1609</v>
      </c>
      <c r="J28" s="3">
        <f t="shared" si="8"/>
        <v>1786</v>
      </c>
      <c r="K28" s="1">
        <f t="shared" si="9"/>
        <v>0.11000621504039776</v>
      </c>
      <c r="M28" t="s">
        <v>6</v>
      </c>
      <c r="N28" s="2" t="s">
        <v>40</v>
      </c>
      <c r="O28" s="3">
        <f t="shared" si="14"/>
        <v>1619</v>
      </c>
      <c r="P28" s="3">
        <f t="shared" si="10"/>
        <v>1826</v>
      </c>
      <c r="Q28" s="1">
        <f t="shared" si="11"/>
        <v>0.12785670166769611</v>
      </c>
    </row>
    <row r="29" spans="1:17">
      <c r="A29" t="s">
        <v>7</v>
      </c>
      <c r="B29" s="2" t="s">
        <v>41</v>
      </c>
      <c r="C29" s="3">
        <f t="shared" si="12"/>
        <v>1618</v>
      </c>
      <c r="D29" s="3">
        <f t="shared" si="6"/>
        <v>1775</v>
      </c>
      <c r="E29" s="1">
        <f t="shared" si="7"/>
        <v>9.7033374536464767E-2</v>
      </c>
      <c r="G29" t="s">
        <v>7</v>
      </c>
      <c r="H29" s="2" t="s">
        <v>41</v>
      </c>
      <c r="I29" s="3">
        <f t="shared" si="13"/>
        <v>1668</v>
      </c>
      <c r="J29" s="3">
        <f t="shared" si="8"/>
        <v>1845</v>
      </c>
      <c r="K29" s="1">
        <f t="shared" si="9"/>
        <v>0.10611510791366907</v>
      </c>
      <c r="M29" t="s">
        <v>7</v>
      </c>
      <c r="N29" s="2" t="s">
        <v>41</v>
      </c>
      <c r="O29" s="3">
        <f t="shared" si="14"/>
        <v>1688</v>
      </c>
      <c r="P29" s="3">
        <f t="shared" si="10"/>
        <v>1895</v>
      </c>
      <c r="Q29" s="1">
        <f t="shared" si="11"/>
        <v>0.12263033175355451</v>
      </c>
    </row>
    <row r="30" spans="1:17">
      <c r="A30" t="s">
        <v>8</v>
      </c>
      <c r="B30" s="2" t="s">
        <v>42</v>
      </c>
      <c r="C30" s="3">
        <f t="shared" si="12"/>
        <v>1677</v>
      </c>
      <c r="D30" s="3">
        <f t="shared" si="6"/>
        <v>1834</v>
      </c>
      <c r="E30" s="1">
        <f t="shared" si="7"/>
        <v>9.3619558735837799E-2</v>
      </c>
      <c r="G30" t="s">
        <v>8</v>
      </c>
      <c r="H30" s="2" t="s">
        <v>42</v>
      </c>
      <c r="I30" s="3">
        <f t="shared" si="13"/>
        <v>1727</v>
      </c>
      <c r="J30" s="3">
        <f t="shared" si="8"/>
        <v>1904</v>
      </c>
      <c r="K30" s="1">
        <f t="shared" si="9"/>
        <v>0.10248986682107701</v>
      </c>
      <c r="M30" t="s">
        <v>8</v>
      </c>
      <c r="N30" s="2" t="s">
        <v>42</v>
      </c>
      <c r="O30" s="3">
        <f t="shared" si="14"/>
        <v>1747</v>
      </c>
      <c r="P30" s="3">
        <f t="shared" si="10"/>
        <v>1954</v>
      </c>
      <c r="Q30" s="1">
        <f t="shared" si="11"/>
        <v>0.11848883800801374</v>
      </c>
    </row>
    <row r="31" spans="1:17">
      <c r="A31" t="s">
        <v>9</v>
      </c>
      <c r="B31" s="2" t="s">
        <v>43</v>
      </c>
      <c r="C31" s="3">
        <f t="shared" si="12"/>
        <v>1736</v>
      </c>
      <c r="D31" s="3">
        <f t="shared" si="6"/>
        <v>1893</v>
      </c>
      <c r="E31" s="1">
        <f t="shared" si="7"/>
        <v>9.0437788018433177E-2</v>
      </c>
      <c r="G31" t="s">
        <v>9</v>
      </c>
      <c r="H31" s="2" t="s">
        <v>43</v>
      </c>
      <c r="I31" s="3">
        <f t="shared" si="13"/>
        <v>1786</v>
      </c>
      <c r="J31" s="3">
        <f t="shared" si="8"/>
        <v>1963</v>
      </c>
      <c r="K31" s="1">
        <f t="shared" si="9"/>
        <v>9.9104143337066075E-2</v>
      </c>
      <c r="M31" t="s">
        <v>9</v>
      </c>
      <c r="N31" s="2" t="s">
        <v>43</v>
      </c>
      <c r="O31" s="3">
        <f t="shared" si="14"/>
        <v>1806</v>
      </c>
      <c r="P31" s="3">
        <f t="shared" si="10"/>
        <v>2013</v>
      </c>
      <c r="Q31" s="1">
        <f t="shared" si="11"/>
        <v>0.11461794019933555</v>
      </c>
    </row>
    <row r="32" spans="1:17">
      <c r="A32" t="s">
        <v>10</v>
      </c>
      <c r="B32" t="s">
        <v>11</v>
      </c>
      <c r="C32" s="3">
        <f t="shared" si="12"/>
        <v>1795</v>
      </c>
      <c r="D32" s="3">
        <f t="shared" si="6"/>
        <v>1952</v>
      </c>
      <c r="E32" s="1">
        <f t="shared" si="7"/>
        <v>8.7465181058495822E-2</v>
      </c>
      <c r="G32" t="s">
        <v>10</v>
      </c>
      <c r="H32" t="s">
        <v>11</v>
      </c>
      <c r="I32" s="3">
        <f t="shared" si="13"/>
        <v>1845</v>
      </c>
      <c r="J32" s="3">
        <f t="shared" si="8"/>
        <v>2022</v>
      </c>
      <c r="K32" s="1">
        <f t="shared" si="9"/>
        <v>9.5934959349593493E-2</v>
      </c>
      <c r="M32" t="s">
        <v>10</v>
      </c>
      <c r="N32" t="s">
        <v>11</v>
      </c>
      <c r="O32" s="3">
        <f t="shared" si="14"/>
        <v>1865</v>
      </c>
      <c r="P32" s="3">
        <f t="shared" si="10"/>
        <v>2072</v>
      </c>
      <c r="Q32" s="1">
        <f t="shared" si="11"/>
        <v>0.11099195710455764</v>
      </c>
    </row>
    <row r="33" spans="1:17">
      <c r="A33" t="s">
        <v>12</v>
      </c>
      <c r="B33" t="s">
        <v>13</v>
      </c>
      <c r="C33" s="3">
        <f t="shared" si="12"/>
        <v>1854</v>
      </c>
      <c r="D33" s="3">
        <f t="shared" si="6"/>
        <v>2011</v>
      </c>
      <c r="E33" s="1">
        <f t="shared" si="7"/>
        <v>8.4681769147788563E-2</v>
      </c>
      <c r="G33" t="s">
        <v>12</v>
      </c>
      <c r="H33" t="s">
        <v>13</v>
      </c>
      <c r="I33" s="3">
        <f t="shared" si="13"/>
        <v>1904</v>
      </c>
      <c r="J33" s="3">
        <f t="shared" si="8"/>
        <v>2081</v>
      </c>
      <c r="K33" s="1">
        <f t="shared" si="9"/>
        <v>9.2962184873949583E-2</v>
      </c>
      <c r="M33" t="s">
        <v>12</v>
      </c>
      <c r="N33" t="s">
        <v>13</v>
      </c>
      <c r="O33" s="3">
        <f t="shared" si="14"/>
        <v>1924</v>
      </c>
      <c r="P33" s="3">
        <f t="shared" si="10"/>
        <v>2131</v>
      </c>
      <c r="Q33" s="1">
        <f t="shared" si="11"/>
        <v>0.10758835758835759</v>
      </c>
    </row>
    <row r="34" spans="1:17">
      <c r="A34" t="s">
        <v>14</v>
      </c>
      <c r="B34" t="s">
        <v>15</v>
      </c>
      <c r="C34" s="3">
        <f t="shared" si="12"/>
        <v>1913</v>
      </c>
      <c r="D34" s="3">
        <f t="shared" si="6"/>
        <v>2070</v>
      </c>
      <c r="E34" s="1">
        <f t="shared" si="7"/>
        <v>8.2070047046523778E-2</v>
      </c>
      <c r="G34" t="s">
        <v>14</v>
      </c>
      <c r="H34" t="s">
        <v>15</v>
      </c>
      <c r="I34" s="3">
        <f t="shared" si="13"/>
        <v>1963</v>
      </c>
      <c r="J34" s="3">
        <f t="shared" si="8"/>
        <v>2140</v>
      </c>
      <c r="K34" s="1">
        <f t="shared" si="9"/>
        <v>9.0168110035659707E-2</v>
      </c>
      <c r="M34" t="s">
        <v>14</v>
      </c>
      <c r="N34" t="s">
        <v>15</v>
      </c>
      <c r="O34" s="3">
        <f t="shared" si="14"/>
        <v>1983</v>
      </c>
      <c r="P34" s="3">
        <f t="shared" si="10"/>
        <v>2190</v>
      </c>
      <c r="Q34" s="1">
        <f t="shared" si="11"/>
        <v>0.1043872919818457</v>
      </c>
    </row>
    <row r="35" spans="1:17">
      <c r="A35" t="s">
        <v>16</v>
      </c>
      <c r="B35" t="s">
        <v>17</v>
      </c>
      <c r="C35" s="3">
        <f t="shared" si="12"/>
        <v>1972</v>
      </c>
      <c r="D35" s="3">
        <f t="shared" si="6"/>
        <v>2129</v>
      </c>
      <c r="E35" s="1">
        <f t="shared" si="7"/>
        <v>7.9614604462474647E-2</v>
      </c>
      <c r="G35" t="s">
        <v>16</v>
      </c>
      <c r="H35" t="s">
        <v>17</v>
      </c>
      <c r="I35" s="3">
        <f t="shared" si="13"/>
        <v>2022</v>
      </c>
      <c r="J35" s="3">
        <f t="shared" si="8"/>
        <v>2199</v>
      </c>
      <c r="K35" s="1">
        <f t="shared" si="9"/>
        <v>8.7537091988130561E-2</v>
      </c>
      <c r="M35" t="s">
        <v>16</v>
      </c>
      <c r="N35" t="s">
        <v>17</v>
      </c>
      <c r="O35" s="3">
        <f t="shared" si="14"/>
        <v>2042</v>
      </c>
      <c r="P35" s="3">
        <f t="shared" si="10"/>
        <v>2249</v>
      </c>
      <c r="Q35" s="1">
        <f t="shared" si="11"/>
        <v>0.10137120470127327</v>
      </c>
    </row>
    <row r="36" spans="1:17">
      <c r="A36" t="s">
        <v>18</v>
      </c>
      <c r="B36" t="s">
        <v>19</v>
      </c>
      <c r="C36" s="3">
        <f t="shared" si="12"/>
        <v>2031</v>
      </c>
      <c r="D36" s="3">
        <f t="shared" si="6"/>
        <v>2188</v>
      </c>
      <c r="E36" s="1">
        <f t="shared" si="7"/>
        <v>7.7301821762678483E-2</v>
      </c>
      <c r="G36" t="s">
        <v>18</v>
      </c>
      <c r="H36" t="s">
        <v>19</v>
      </c>
      <c r="I36" s="3">
        <f t="shared" si="13"/>
        <v>2081</v>
      </c>
      <c r="J36" s="3">
        <f t="shared" si="8"/>
        <v>2258</v>
      </c>
      <c r="K36" s="1">
        <f t="shared" si="9"/>
        <v>8.5055261893320522E-2</v>
      </c>
      <c r="M36" t="s">
        <v>18</v>
      </c>
      <c r="N36" t="s">
        <v>19</v>
      </c>
      <c r="O36" s="3">
        <f t="shared" si="14"/>
        <v>2101</v>
      </c>
      <c r="P36" s="3">
        <f t="shared" si="10"/>
        <v>2308</v>
      </c>
      <c r="Q36" s="1">
        <f t="shared" si="11"/>
        <v>9.852451213707758E-2</v>
      </c>
    </row>
    <row r="37" spans="1:17">
      <c r="A37" t="s">
        <v>20</v>
      </c>
      <c r="B37" t="s">
        <v>21</v>
      </c>
      <c r="C37" s="3">
        <f t="shared" si="12"/>
        <v>2090</v>
      </c>
      <c r="D37" s="3">
        <f t="shared" si="6"/>
        <v>2247</v>
      </c>
      <c r="E37" s="1">
        <f t="shared" si="7"/>
        <v>7.5119617224880378E-2</v>
      </c>
      <c r="G37" t="s">
        <v>20</v>
      </c>
      <c r="H37" t="s">
        <v>21</v>
      </c>
      <c r="I37" s="3">
        <f t="shared" si="13"/>
        <v>2140</v>
      </c>
      <c r="J37" s="3">
        <f t="shared" si="8"/>
        <v>2317</v>
      </c>
      <c r="K37" s="1">
        <f t="shared" si="9"/>
        <v>8.2710280373831782E-2</v>
      </c>
      <c r="M37" t="s">
        <v>20</v>
      </c>
      <c r="N37" t="s">
        <v>21</v>
      </c>
      <c r="O37" s="3">
        <f t="shared" si="14"/>
        <v>2160</v>
      </c>
      <c r="P37" s="3">
        <f t="shared" si="10"/>
        <v>2367</v>
      </c>
      <c r="Q37" s="1">
        <f t="shared" si="11"/>
        <v>9.583333333333334E-2</v>
      </c>
    </row>
    <row r="38" spans="1:17">
      <c r="A38" t="s">
        <v>22</v>
      </c>
      <c r="B38" t="s">
        <v>23</v>
      </c>
      <c r="C38" s="3">
        <f t="shared" si="12"/>
        <v>2149</v>
      </c>
      <c r="D38" s="3">
        <f t="shared" si="6"/>
        <v>2306</v>
      </c>
      <c r="E38" s="1">
        <f t="shared" si="7"/>
        <v>7.3057235923685432E-2</v>
      </c>
      <c r="G38" t="s">
        <v>22</v>
      </c>
      <c r="H38" t="s">
        <v>23</v>
      </c>
      <c r="I38" s="3">
        <f t="shared" si="13"/>
        <v>2199</v>
      </c>
      <c r="J38" s="3">
        <f t="shared" si="8"/>
        <v>2376</v>
      </c>
      <c r="K38" s="1">
        <f t="shared" si="9"/>
        <v>8.0491132332878579E-2</v>
      </c>
      <c r="M38" t="s">
        <v>22</v>
      </c>
      <c r="N38" t="s">
        <v>23</v>
      </c>
      <c r="O38" s="3">
        <f t="shared" si="14"/>
        <v>2219</v>
      </c>
      <c r="P38" s="3">
        <f t="shared" si="10"/>
        <v>2426</v>
      </c>
      <c r="Q38" s="1">
        <f t="shared" si="11"/>
        <v>9.3285263632266788E-2</v>
      </c>
    </row>
    <row r="39" spans="1:17">
      <c r="A39" t="s">
        <v>24</v>
      </c>
      <c r="B39" t="s">
        <v>25</v>
      </c>
      <c r="C39" s="3">
        <f t="shared" si="12"/>
        <v>2208</v>
      </c>
      <c r="D39" s="3">
        <f t="shared" si="6"/>
        <v>2365</v>
      </c>
      <c r="E39" s="1">
        <f t="shared" si="7"/>
        <v>7.1105072463768113E-2</v>
      </c>
      <c r="G39" t="s">
        <v>24</v>
      </c>
      <c r="H39" t="s">
        <v>25</v>
      </c>
      <c r="I39" s="3">
        <f t="shared" si="13"/>
        <v>2258</v>
      </c>
      <c r="J39" s="3">
        <f t="shared" si="8"/>
        <v>2435</v>
      </c>
      <c r="K39" s="1">
        <f t="shared" si="9"/>
        <v>7.8387953941541189E-2</v>
      </c>
      <c r="M39" t="s">
        <v>24</v>
      </c>
      <c r="N39" t="s">
        <v>25</v>
      </c>
      <c r="O39" s="3">
        <f t="shared" si="14"/>
        <v>2278</v>
      </c>
      <c r="P39" s="3">
        <f t="shared" si="10"/>
        <v>2485</v>
      </c>
      <c r="Q39" s="1">
        <f t="shared" si="11"/>
        <v>9.0869183494293237E-2</v>
      </c>
    </row>
    <row r="40" spans="1:17">
      <c r="A40" t="s">
        <v>26</v>
      </c>
      <c r="B40" t="s">
        <v>27</v>
      </c>
      <c r="C40" s="3">
        <f t="shared" si="12"/>
        <v>2267</v>
      </c>
      <c r="D40" s="3">
        <f t="shared" si="6"/>
        <v>2424</v>
      </c>
      <c r="E40" s="1">
        <f t="shared" si="7"/>
        <v>6.9254521393912666E-2</v>
      </c>
      <c r="G40" t="s">
        <v>26</v>
      </c>
      <c r="H40" t="s">
        <v>27</v>
      </c>
      <c r="I40" s="3">
        <f t="shared" si="13"/>
        <v>2317</v>
      </c>
      <c r="J40" s="3">
        <f t="shared" si="8"/>
        <v>2494</v>
      </c>
      <c r="K40" s="1">
        <f t="shared" si="9"/>
        <v>7.639188605955978E-2</v>
      </c>
      <c r="M40" t="s">
        <v>26</v>
      </c>
      <c r="N40" t="s">
        <v>27</v>
      </c>
      <c r="O40" s="3">
        <f t="shared" si="14"/>
        <v>2337</v>
      </c>
      <c r="P40" s="3">
        <f t="shared" si="10"/>
        <v>2544</v>
      </c>
      <c r="Q40" s="1">
        <f t="shared" si="11"/>
        <v>8.8575096277278567E-2</v>
      </c>
    </row>
    <row r="41" spans="1:17">
      <c r="A41" t="s">
        <v>28</v>
      </c>
      <c r="B41" t="s">
        <v>29</v>
      </c>
      <c r="C41" s="3">
        <f t="shared" si="12"/>
        <v>2326</v>
      </c>
      <c r="D41" s="3">
        <f t="shared" si="6"/>
        <v>2483</v>
      </c>
      <c r="E41" s="1">
        <f t="shared" si="7"/>
        <v>6.7497850386930347E-2</v>
      </c>
      <c r="G41" t="s">
        <v>28</v>
      </c>
      <c r="H41" t="s">
        <v>29</v>
      </c>
      <c r="I41" s="3">
        <f t="shared" si="13"/>
        <v>2376</v>
      </c>
      <c r="J41" s="3">
        <f t="shared" si="8"/>
        <v>2553</v>
      </c>
      <c r="K41" s="1">
        <f t="shared" si="9"/>
        <v>7.4494949494949489E-2</v>
      </c>
      <c r="M41" t="s">
        <v>28</v>
      </c>
      <c r="N41" t="s">
        <v>29</v>
      </c>
      <c r="O41" s="3">
        <f t="shared" si="14"/>
        <v>2396</v>
      </c>
      <c r="P41" s="3">
        <f t="shared" si="10"/>
        <v>2603</v>
      </c>
      <c r="Q41" s="1">
        <f t="shared" si="11"/>
        <v>8.6393989983305511E-2</v>
      </c>
    </row>
    <row r="42" spans="1:17">
      <c r="A42" t="s">
        <v>30</v>
      </c>
      <c r="B42" t="s">
        <v>31</v>
      </c>
      <c r="C42" s="3">
        <f t="shared" si="12"/>
        <v>2385</v>
      </c>
      <c r="D42" s="3">
        <f t="shared" si="6"/>
        <v>2542</v>
      </c>
      <c r="E42" s="1">
        <f t="shared" si="7"/>
        <v>6.5828092243186587E-2</v>
      </c>
      <c r="G42" t="s">
        <v>30</v>
      </c>
      <c r="H42" t="s">
        <v>31</v>
      </c>
      <c r="I42" s="3">
        <f t="shared" si="13"/>
        <v>2435</v>
      </c>
      <c r="J42" s="3">
        <f t="shared" si="8"/>
        <v>2612</v>
      </c>
      <c r="K42" s="1">
        <f t="shared" si="9"/>
        <v>7.2689938398357287E-2</v>
      </c>
      <c r="M42" t="s">
        <v>30</v>
      </c>
      <c r="N42" t="s">
        <v>31</v>
      </c>
      <c r="O42" s="3">
        <f t="shared" si="14"/>
        <v>2455</v>
      </c>
      <c r="P42" s="3">
        <f t="shared" si="10"/>
        <v>2662</v>
      </c>
      <c r="Q42" s="1">
        <f t="shared" si="11"/>
        <v>8.431771894093687E-2</v>
      </c>
    </row>
    <row r="43" spans="1:17">
      <c r="A43" t="s">
        <v>32</v>
      </c>
      <c r="B43" t="s">
        <v>33</v>
      </c>
      <c r="C43" s="3">
        <f t="shared" si="12"/>
        <v>2444</v>
      </c>
      <c r="D43" s="3">
        <f t="shared" si="6"/>
        <v>2601</v>
      </c>
      <c r="E43" s="1">
        <f t="shared" si="7"/>
        <v>6.4238952536824878E-2</v>
      </c>
      <c r="G43" t="s">
        <v>32</v>
      </c>
      <c r="H43" t="s">
        <v>33</v>
      </c>
      <c r="I43" s="3">
        <f t="shared" si="13"/>
        <v>2494</v>
      </c>
      <c r="J43" s="3">
        <f t="shared" si="8"/>
        <v>2671</v>
      </c>
      <c r="K43" s="1">
        <f t="shared" si="9"/>
        <v>7.0970328789093831E-2</v>
      </c>
      <c r="M43" t="s">
        <v>32</v>
      </c>
      <c r="N43" t="s">
        <v>33</v>
      </c>
      <c r="O43" s="3">
        <f t="shared" si="14"/>
        <v>2514</v>
      </c>
      <c r="P43" s="3">
        <f t="shared" si="10"/>
        <v>2721</v>
      </c>
      <c r="Q43" s="1">
        <f t="shared" si="11"/>
        <v>8.2338902147971363E-2</v>
      </c>
    </row>
  </sheetData>
  <mergeCells count="6">
    <mergeCell ref="A1:E1"/>
    <mergeCell ref="G1:K1"/>
    <mergeCell ref="M1:Q1"/>
    <mergeCell ref="A23:E23"/>
    <mergeCell ref="G23:K23"/>
    <mergeCell ref="M23:Q23"/>
  </mergeCells>
  <pageMargins left="0.7" right="0.7" top="0.75" bottom="0.75" header="0.3" footer="0.3"/>
  <pageSetup paperSize="9" orientation="portrait" horizontalDpi="1200" verticalDpi="120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41"/>
  <sheetViews>
    <sheetView topLeftCell="A11" workbookViewId="0">
      <selection activeCell="J39" sqref="J39"/>
    </sheetView>
  </sheetViews>
  <sheetFormatPr defaultRowHeight="15"/>
  <cols>
    <col min="1" max="1" width="32.5703125" customWidth="1"/>
    <col min="2" max="2" width="11.7109375" customWidth="1"/>
    <col min="4" max="4" width="13.28515625" bestFit="1" customWidth="1"/>
    <col min="5" max="5" width="12.28515625" customWidth="1"/>
    <col min="7" max="7" width="11.85546875" customWidth="1"/>
    <col min="8" max="8" width="10.42578125" bestFit="1" customWidth="1"/>
    <col min="9" max="9" width="10.5703125" customWidth="1"/>
    <col min="10" max="10" width="11.42578125" customWidth="1"/>
  </cols>
  <sheetData>
    <row r="1" spans="1:10">
      <c r="A1" s="9" t="s">
        <v>62</v>
      </c>
      <c r="C1" s="5" t="s">
        <v>58</v>
      </c>
      <c r="D1" s="5" t="s">
        <v>68</v>
      </c>
      <c r="E1" s="14" t="s">
        <v>64</v>
      </c>
      <c r="F1" s="14"/>
      <c r="G1" s="14"/>
      <c r="H1" s="14"/>
      <c r="I1" s="14" t="s">
        <v>66</v>
      </c>
      <c r="J1" s="14"/>
    </row>
    <row r="2" spans="1:10">
      <c r="B2" s="9" t="s">
        <v>70</v>
      </c>
      <c r="E2" s="9" t="s">
        <v>69</v>
      </c>
      <c r="G2" s="5" t="s">
        <v>68</v>
      </c>
      <c r="H2" s="9" t="s">
        <v>65</v>
      </c>
      <c r="J2" s="9" t="s">
        <v>67</v>
      </c>
    </row>
    <row r="3" spans="1:10">
      <c r="A3" t="s">
        <v>49</v>
      </c>
      <c r="B3" s="7">
        <v>1623</v>
      </c>
      <c r="E3" s="7">
        <v>1693</v>
      </c>
    </row>
    <row r="4" spans="1:10">
      <c r="A4" t="s">
        <v>63</v>
      </c>
      <c r="B4" s="7">
        <v>0</v>
      </c>
      <c r="E4" s="7">
        <v>0</v>
      </c>
    </row>
    <row r="5" spans="1:10">
      <c r="A5" t="s">
        <v>50</v>
      </c>
      <c r="B5" s="7">
        <f>0.0667*B3</f>
        <v>108.25409999999999</v>
      </c>
      <c r="E5" s="7">
        <f>0.0667*E3</f>
        <v>112.92309999999999</v>
      </c>
    </row>
    <row r="6" spans="1:10">
      <c r="A6" t="s">
        <v>51</v>
      </c>
      <c r="B6" s="7">
        <f>0.0255*B3</f>
        <v>41.386499999999998</v>
      </c>
      <c r="E6" s="7">
        <f>0.0255*E3</f>
        <v>43.171499999999995</v>
      </c>
    </row>
    <row r="7" spans="1:10">
      <c r="A7" t="s">
        <v>52</v>
      </c>
      <c r="B7" s="7">
        <v>19.5</v>
      </c>
      <c r="E7" s="7">
        <v>19.5</v>
      </c>
    </row>
    <row r="8" spans="1:10">
      <c r="A8" t="s">
        <v>53</v>
      </c>
      <c r="B8" s="7">
        <v>28.51</v>
      </c>
      <c r="E8" s="7">
        <v>28.51</v>
      </c>
    </row>
    <row r="9" spans="1:10">
      <c r="A9" t="s">
        <v>56</v>
      </c>
      <c r="B9" s="7">
        <f>0.045*B3</f>
        <v>73.034999999999997</v>
      </c>
      <c r="E9" s="7">
        <f>0.045*E3</f>
        <v>76.185000000000002</v>
      </c>
    </row>
    <row r="10" spans="1:10">
      <c r="A10" t="s">
        <v>57</v>
      </c>
      <c r="B10" s="7">
        <f>B3+B4-B5-B6-B7-B8-B9</f>
        <v>1352.3143999999998</v>
      </c>
      <c r="C10">
        <f>12*B10</f>
        <v>16227.772799999997</v>
      </c>
      <c r="D10" s="8">
        <v>1577.66</v>
      </c>
      <c r="E10" s="7">
        <f>E3-E5-E6-E7-E8-E9</f>
        <v>1412.7104000000002</v>
      </c>
      <c r="F10">
        <f>12*E10</f>
        <v>16952.524800000003</v>
      </c>
      <c r="G10" s="8">
        <v>1751.61</v>
      </c>
    </row>
    <row r="11" spans="1:10">
      <c r="A11" t="s">
        <v>55</v>
      </c>
      <c r="B11" s="7">
        <f>0.02*B3</f>
        <v>32.46</v>
      </c>
      <c r="E11" s="7">
        <f>0.02*E3</f>
        <v>33.86</v>
      </c>
    </row>
    <row r="12" spans="1:10">
      <c r="A12" t="s">
        <v>54</v>
      </c>
      <c r="B12" s="7">
        <f>D10/12</f>
        <v>131.47166666666666</v>
      </c>
      <c r="E12" s="7">
        <f>G10/12</f>
        <v>145.9675</v>
      </c>
    </row>
    <row r="13" spans="1:10">
      <c r="A13" t="s">
        <v>59</v>
      </c>
      <c r="B13" s="7">
        <f>B10-B11-B12</f>
        <v>1188.3827333333331</v>
      </c>
      <c r="E13" s="7">
        <f>E10-E11-E12</f>
        <v>1232.8829000000003</v>
      </c>
      <c r="H13" s="10">
        <f>(E13-B13)/B13</f>
        <v>3.7445988921302485E-2</v>
      </c>
    </row>
    <row r="15" spans="1:10">
      <c r="A15" s="9" t="s">
        <v>60</v>
      </c>
    </row>
    <row r="16" spans="1:10">
      <c r="C16" s="6"/>
      <c r="E16" s="15"/>
      <c r="F16" s="15"/>
      <c r="G16" s="15"/>
      <c r="H16" s="15"/>
    </row>
    <row r="17" spans="1:10">
      <c r="A17" t="s">
        <v>49</v>
      </c>
      <c r="B17" s="7">
        <v>1673</v>
      </c>
      <c r="E17" s="7">
        <v>1763</v>
      </c>
    </row>
    <row r="18" spans="1:10">
      <c r="A18" t="s">
        <v>63</v>
      </c>
      <c r="B18" s="7">
        <v>0</v>
      </c>
      <c r="E18" s="7">
        <v>0</v>
      </c>
    </row>
    <row r="19" spans="1:10">
      <c r="A19" t="s">
        <v>50</v>
      </c>
      <c r="B19" s="7">
        <f>0.0667*B17</f>
        <v>111.58909999999999</v>
      </c>
      <c r="E19" s="7">
        <f>0.0667*E17</f>
        <v>117.59209999999999</v>
      </c>
    </row>
    <row r="20" spans="1:10">
      <c r="A20" t="s">
        <v>51</v>
      </c>
      <c r="B20" s="7">
        <f>0.0255*B17</f>
        <v>42.661499999999997</v>
      </c>
      <c r="E20" s="7">
        <f>0.0255*E17</f>
        <v>44.956499999999998</v>
      </c>
    </row>
    <row r="21" spans="1:10">
      <c r="A21" t="s">
        <v>52</v>
      </c>
      <c r="B21" s="7">
        <v>19.5</v>
      </c>
      <c r="E21" s="7">
        <v>19.5</v>
      </c>
    </row>
    <row r="22" spans="1:10">
      <c r="A22" t="s">
        <v>53</v>
      </c>
      <c r="B22" s="7">
        <v>28.51</v>
      </c>
      <c r="E22" s="7">
        <v>28.51</v>
      </c>
    </row>
    <row r="23" spans="1:10">
      <c r="A23" t="s">
        <v>56</v>
      </c>
      <c r="B23" s="7">
        <f>0.045*B17</f>
        <v>75.284999999999997</v>
      </c>
      <c r="E23" s="7">
        <f>0.045*E17</f>
        <v>79.334999999999994</v>
      </c>
    </row>
    <row r="24" spans="1:10">
      <c r="A24" t="s">
        <v>57</v>
      </c>
      <c r="B24" s="7">
        <f>B17-B19-B20-B21-B22-B23</f>
        <v>1395.4544000000001</v>
      </c>
      <c r="C24">
        <f>12*B24</f>
        <v>16745.452799999999</v>
      </c>
      <c r="D24" s="8">
        <v>1668.91</v>
      </c>
      <c r="E24" s="7">
        <f>E17-E19-E20-E21-E22-E23</f>
        <v>1473.1063999999999</v>
      </c>
      <c r="F24">
        <f>12*E24</f>
        <v>17677.2768</v>
      </c>
      <c r="G24" s="8">
        <v>1892.55</v>
      </c>
      <c r="J24" s="7">
        <f>G24 - 90</f>
        <v>1802.55</v>
      </c>
    </row>
    <row r="25" spans="1:10">
      <c r="A25" t="s">
        <v>55</v>
      </c>
      <c r="B25" s="7">
        <f>0.02*B17</f>
        <v>33.46</v>
      </c>
      <c r="E25" s="7">
        <f>0.02*E17</f>
        <v>35.26</v>
      </c>
      <c r="I25" s="7">
        <f>0.02*E17</f>
        <v>35.26</v>
      </c>
    </row>
    <row r="26" spans="1:10">
      <c r="A26" t="s">
        <v>54</v>
      </c>
      <c r="B26" s="7">
        <f>D24/12</f>
        <v>139.07583333333335</v>
      </c>
      <c r="E26" s="7">
        <f>G24/12</f>
        <v>157.71250000000001</v>
      </c>
      <c r="I26" s="7">
        <f>J24/12</f>
        <v>150.21250000000001</v>
      </c>
    </row>
    <row r="27" spans="1:10">
      <c r="A27" t="s">
        <v>59</v>
      </c>
      <c r="B27" s="7">
        <f>B24-B25-B26</f>
        <v>1222.9185666666667</v>
      </c>
      <c r="E27" s="7">
        <f>E24-E25-E26</f>
        <v>1280.1338999999998</v>
      </c>
      <c r="H27" s="10">
        <f>(E27-B27)/B27</f>
        <v>4.6785889831802992E-2</v>
      </c>
      <c r="I27" s="7">
        <f>E24-I25-I26</f>
        <v>1287.6338999999998</v>
      </c>
      <c r="J27" s="10">
        <f>(I27-B27)/B27</f>
        <v>5.291875934938902E-2</v>
      </c>
    </row>
    <row r="28" spans="1:10">
      <c r="E28" s="7"/>
    </row>
    <row r="29" spans="1:10">
      <c r="A29" s="9" t="s">
        <v>61</v>
      </c>
    </row>
    <row r="30" spans="1:10">
      <c r="C30" s="6"/>
    </row>
    <row r="31" spans="1:10">
      <c r="A31" t="s">
        <v>49</v>
      </c>
      <c r="B31" s="7">
        <v>1693</v>
      </c>
      <c r="E31" s="7">
        <v>1813</v>
      </c>
    </row>
    <row r="32" spans="1:10">
      <c r="A32" t="s">
        <v>63</v>
      </c>
      <c r="B32" s="7">
        <v>0</v>
      </c>
      <c r="E32" s="7">
        <v>0</v>
      </c>
    </row>
    <row r="33" spans="1:10">
      <c r="A33" t="s">
        <v>50</v>
      </c>
      <c r="B33" s="7">
        <f>0.0667*B31</f>
        <v>112.92309999999999</v>
      </c>
      <c r="E33" s="7">
        <f>0.0667*E31</f>
        <v>120.9271</v>
      </c>
    </row>
    <row r="34" spans="1:10">
      <c r="A34" t="s">
        <v>51</v>
      </c>
      <c r="B34" s="7">
        <f>0.0255*B31</f>
        <v>43.171499999999995</v>
      </c>
      <c r="E34" s="7">
        <f>0.0255*E31</f>
        <v>46.231499999999997</v>
      </c>
    </row>
    <row r="35" spans="1:10">
      <c r="A35" t="s">
        <v>52</v>
      </c>
      <c r="B35" s="7">
        <v>19.5</v>
      </c>
      <c r="E35" s="7">
        <v>19.5</v>
      </c>
    </row>
    <row r="36" spans="1:10">
      <c r="A36" t="s">
        <v>53</v>
      </c>
      <c r="B36" s="7">
        <v>28.51</v>
      </c>
      <c r="E36" s="7">
        <v>28.51</v>
      </c>
    </row>
    <row r="37" spans="1:10">
      <c r="A37" t="s">
        <v>56</v>
      </c>
      <c r="B37" s="7">
        <f>0.045*B31</f>
        <v>76.185000000000002</v>
      </c>
      <c r="E37" s="7">
        <f>0.045*E31</f>
        <v>81.584999999999994</v>
      </c>
    </row>
    <row r="38" spans="1:10">
      <c r="A38" t="s">
        <v>57</v>
      </c>
      <c r="B38" s="7">
        <f>B31-B33-B34-B35-B36-B37</f>
        <v>1412.7104000000002</v>
      </c>
      <c r="C38">
        <f>12*B38</f>
        <v>16952.524800000003</v>
      </c>
      <c r="D38" s="8">
        <v>1628.61</v>
      </c>
      <c r="E38" s="7">
        <f>E31-E33-E34-E35-E36-E37</f>
        <v>1516.2464</v>
      </c>
      <c r="F38">
        <f>12*E38</f>
        <v>18194.9568</v>
      </c>
      <c r="G38" s="8">
        <v>1926.79</v>
      </c>
      <c r="J38" s="7">
        <f>G38 - 220</f>
        <v>1706.79</v>
      </c>
    </row>
    <row r="39" spans="1:10">
      <c r="A39" t="s">
        <v>55</v>
      </c>
      <c r="B39" s="7">
        <f>0.02*B31</f>
        <v>33.86</v>
      </c>
      <c r="E39" s="7">
        <f>0.02*E31</f>
        <v>36.26</v>
      </c>
      <c r="I39" s="7">
        <f>0.02*E31</f>
        <v>36.26</v>
      </c>
    </row>
    <row r="40" spans="1:10">
      <c r="A40" t="s">
        <v>54</v>
      </c>
      <c r="B40" s="7">
        <f>D38/12</f>
        <v>135.7175</v>
      </c>
      <c r="E40" s="7">
        <f>G38/12</f>
        <v>160.56583333333333</v>
      </c>
      <c r="I40" s="7">
        <f>J38/12</f>
        <v>142.23249999999999</v>
      </c>
    </row>
    <row r="41" spans="1:10">
      <c r="A41" t="s">
        <v>59</v>
      </c>
      <c r="B41" s="7">
        <f>B38-B39-B40</f>
        <v>1243.1329000000003</v>
      </c>
      <c r="E41" s="7">
        <f>E38-E39-E40</f>
        <v>1319.4205666666667</v>
      </c>
      <c r="H41" s="10">
        <f>(E41-B41)/B41</f>
        <v>6.136726545220255E-2</v>
      </c>
      <c r="I41" s="7">
        <f>E38-I39-I40</f>
        <v>1337.7538999999999</v>
      </c>
      <c r="J41" s="10">
        <f>(I41-B41)/B41</f>
        <v>7.6114951185025842E-2</v>
      </c>
    </row>
  </sheetData>
  <mergeCells count="3">
    <mergeCell ref="E16:H16"/>
    <mergeCell ref="E1:H1"/>
    <mergeCell ref="I1:J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selection activeCell="J39" sqref="J39"/>
    </sheetView>
  </sheetViews>
  <sheetFormatPr defaultRowHeight="15"/>
  <cols>
    <col min="1" max="1" width="32.5703125" customWidth="1"/>
    <col min="2" max="2" width="11.7109375" customWidth="1"/>
    <col min="4" max="4" width="13.28515625" bestFit="1" customWidth="1"/>
    <col min="5" max="5" width="12.28515625" customWidth="1"/>
    <col min="7" max="7" width="11.85546875" customWidth="1"/>
    <col min="8" max="8" width="10.42578125" bestFit="1" customWidth="1"/>
    <col min="9" max="9" width="10.5703125" customWidth="1"/>
    <col min="10" max="10" width="11.42578125" customWidth="1"/>
  </cols>
  <sheetData>
    <row r="1" spans="1:10">
      <c r="A1" s="9" t="s">
        <v>62</v>
      </c>
      <c r="C1" s="5" t="s">
        <v>58</v>
      </c>
      <c r="D1" s="5" t="s">
        <v>68</v>
      </c>
      <c r="E1" s="14" t="s">
        <v>64</v>
      </c>
      <c r="F1" s="14"/>
      <c r="G1" s="14"/>
      <c r="H1" s="14"/>
      <c r="I1" s="14" t="s">
        <v>66</v>
      </c>
      <c r="J1" s="14"/>
    </row>
    <row r="2" spans="1:10">
      <c r="B2" s="9" t="s">
        <v>70</v>
      </c>
      <c r="E2" s="9" t="s">
        <v>69</v>
      </c>
      <c r="G2" s="5" t="s">
        <v>68</v>
      </c>
      <c r="H2" s="9" t="s">
        <v>65</v>
      </c>
      <c r="J2" s="9" t="s">
        <v>67</v>
      </c>
    </row>
    <row r="3" spans="1:10">
      <c r="A3" t="s">
        <v>49</v>
      </c>
      <c r="B3" s="7">
        <v>1623</v>
      </c>
      <c r="E3" s="7">
        <v>1693</v>
      </c>
    </row>
    <row r="4" spans="1:10">
      <c r="A4" t="s">
        <v>63</v>
      </c>
      <c r="B4" s="7">
        <v>200</v>
      </c>
      <c r="E4" s="7">
        <v>200</v>
      </c>
    </row>
    <row r="5" spans="1:10">
      <c r="A5" t="s">
        <v>50</v>
      </c>
      <c r="B5" s="7">
        <f>0.0667*B3</f>
        <v>108.25409999999999</v>
      </c>
      <c r="E5" s="7">
        <f>0.0667*E3</f>
        <v>112.92309999999999</v>
      </c>
    </row>
    <row r="6" spans="1:10">
      <c r="A6" t="s">
        <v>51</v>
      </c>
      <c r="B6" s="7">
        <f>0.0255*B3</f>
        <v>41.386499999999998</v>
      </c>
      <c r="E6" s="7">
        <f>0.0255*E3</f>
        <v>43.171499999999995</v>
      </c>
    </row>
    <row r="7" spans="1:10">
      <c r="A7" t="s">
        <v>52</v>
      </c>
      <c r="B7" s="7">
        <v>19.5</v>
      </c>
      <c r="E7" s="7">
        <v>19.5</v>
      </c>
    </row>
    <row r="8" spans="1:10">
      <c r="A8" t="s">
        <v>53</v>
      </c>
      <c r="B8" s="7">
        <v>28.51</v>
      </c>
      <c r="E8" s="7">
        <v>28.51</v>
      </c>
    </row>
    <row r="9" spans="1:10">
      <c r="A9" t="s">
        <v>56</v>
      </c>
      <c r="B9" s="7">
        <f>0.045*B3</f>
        <v>73.034999999999997</v>
      </c>
      <c r="E9" s="7">
        <f>0.045*E3</f>
        <v>76.185000000000002</v>
      </c>
    </row>
    <row r="10" spans="1:10">
      <c r="A10" t="s">
        <v>57</v>
      </c>
      <c r="B10" s="7">
        <f>B3+B4-B5-B6-B7-B8-B9</f>
        <v>1552.3143999999998</v>
      </c>
      <c r="C10">
        <f>12*B10</f>
        <v>18627.772799999999</v>
      </c>
      <c r="D10" s="8">
        <v>2153.67</v>
      </c>
      <c r="E10" s="7">
        <f>E3+E4-E5-E6-E7-E8-E9</f>
        <v>1612.7104000000002</v>
      </c>
      <c r="F10">
        <f>12*E10</f>
        <v>19352.524800000003</v>
      </c>
      <c r="G10" s="8">
        <v>2327.61</v>
      </c>
    </row>
    <row r="11" spans="1:10">
      <c r="A11" t="s">
        <v>55</v>
      </c>
      <c r="B11" s="7">
        <f>0.02*B3</f>
        <v>32.46</v>
      </c>
      <c r="E11" s="7">
        <f>0.02*E3</f>
        <v>33.86</v>
      </c>
    </row>
    <row r="12" spans="1:10">
      <c r="A12" t="s">
        <v>54</v>
      </c>
      <c r="B12" s="7">
        <f>D10/12</f>
        <v>179.4725</v>
      </c>
      <c r="E12" s="7">
        <f>G10/12</f>
        <v>193.9675</v>
      </c>
    </row>
    <row r="13" spans="1:10">
      <c r="A13" t="s">
        <v>59</v>
      </c>
      <c r="B13" s="7">
        <f>B10-B11-B12</f>
        <v>1340.3818999999996</v>
      </c>
      <c r="E13" s="7">
        <f>E10-E11-E12</f>
        <v>1384.8829000000003</v>
      </c>
      <c r="H13" s="10">
        <f>(E13-B13)/B13</f>
        <v>3.3200239424301885E-2</v>
      </c>
    </row>
    <row r="15" spans="1:10">
      <c r="A15" s="9" t="s">
        <v>60</v>
      </c>
    </row>
    <row r="16" spans="1:10">
      <c r="C16" s="11"/>
      <c r="E16" s="15"/>
      <c r="F16" s="15"/>
      <c r="G16" s="15"/>
      <c r="H16" s="15"/>
    </row>
    <row r="17" spans="1:10">
      <c r="A17" t="s">
        <v>49</v>
      </c>
      <c r="B17" s="7">
        <v>1673</v>
      </c>
      <c r="E17" s="7">
        <v>1763</v>
      </c>
    </row>
    <row r="18" spans="1:10">
      <c r="A18" t="s">
        <v>63</v>
      </c>
      <c r="B18" s="7">
        <v>200</v>
      </c>
      <c r="E18" s="7">
        <v>200</v>
      </c>
    </row>
    <row r="19" spans="1:10">
      <c r="A19" t="s">
        <v>50</v>
      </c>
      <c r="B19" s="7">
        <f>0.0667*B17</f>
        <v>111.58909999999999</v>
      </c>
      <c r="E19" s="7">
        <f>0.0667*E17</f>
        <v>117.59209999999999</v>
      </c>
    </row>
    <row r="20" spans="1:10">
      <c r="A20" t="s">
        <v>51</v>
      </c>
      <c r="B20" s="7">
        <f>0.0255*B17</f>
        <v>42.661499999999997</v>
      </c>
      <c r="E20" s="7">
        <f>0.0255*E17</f>
        <v>44.956499999999998</v>
      </c>
    </row>
    <row r="21" spans="1:10">
      <c r="A21" t="s">
        <v>52</v>
      </c>
      <c r="B21" s="7">
        <v>19.5</v>
      </c>
      <c r="E21" s="7">
        <v>19.5</v>
      </c>
    </row>
    <row r="22" spans="1:10">
      <c r="A22" t="s">
        <v>53</v>
      </c>
      <c r="B22" s="7">
        <v>28.51</v>
      </c>
      <c r="E22" s="7">
        <v>28.51</v>
      </c>
    </row>
    <row r="23" spans="1:10">
      <c r="A23" t="s">
        <v>56</v>
      </c>
      <c r="B23" s="7">
        <f>0.045*B17</f>
        <v>75.284999999999997</v>
      </c>
      <c r="E23" s="7">
        <f>0.045*E17</f>
        <v>79.334999999999994</v>
      </c>
    </row>
    <row r="24" spans="1:10">
      <c r="A24" t="s">
        <v>57</v>
      </c>
      <c r="B24" s="7">
        <f>B17+B18-B19-B20-B21-B22-B23</f>
        <v>1595.4544000000001</v>
      </c>
      <c r="C24">
        <f>12*B24</f>
        <v>19145.452799999999</v>
      </c>
      <c r="D24" s="8">
        <v>2244.91</v>
      </c>
      <c r="E24" s="7">
        <f>E17+E18-E19-E20-E21-E22-E23</f>
        <v>1673.1063999999999</v>
      </c>
      <c r="F24">
        <f>12*E24</f>
        <v>20077.2768</v>
      </c>
      <c r="G24" s="8">
        <v>2473.1799999999998</v>
      </c>
      <c r="J24" s="7">
        <f>G24 - 90</f>
        <v>2383.1799999999998</v>
      </c>
    </row>
    <row r="25" spans="1:10">
      <c r="A25" t="s">
        <v>55</v>
      </c>
      <c r="B25" s="7">
        <f>0.02*B17</f>
        <v>33.46</v>
      </c>
      <c r="E25" s="7">
        <f>0.02*E17</f>
        <v>35.26</v>
      </c>
      <c r="I25" s="7">
        <f>0.02*E17</f>
        <v>35.26</v>
      </c>
    </row>
    <row r="26" spans="1:10">
      <c r="A26" t="s">
        <v>54</v>
      </c>
      <c r="B26" s="7">
        <f>D24/12</f>
        <v>187.07583333333332</v>
      </c>
      <c r="E26" s="7">
        <f>G24/12</f>
        <v>206.09833333333333</v>
      </c>
      <c r="I26" s="7">
        <f>J24/12</f>
        <v>198.59833333333333</v>
      </c>
    </row>
    <row r="27" spans="1:10">
      <c r="A27" t="s">
        <v>59</v>
      </c>
      <c r="B27" s="7">
        <f>B24-B25-B26</f>
        <v>1374.9185666666667</v>
      </c>
      <c r="E27" s="7">
        <f>E24-E25-E26</f>
        <v>1431.7480666666665</v>
      </c>
      <c r="H27" s="10">
        <f>(E27-B27)/B27</f>
        <v>4.133299336976478E-2</v>
      </c>
      <c r="I27" s="7">
        <f>E24-I25-I26</f>
        <v>1439.2480666666665</v>
      </c>
      <c r="J27" s="10">
        <f>(I27-B27)/B27</f>
        <v>4.6787861884765553E-2</v>
      </c>
    </row>
    <row r="28" spans="1:10">
      <c r="E28" s="7"/>
    </row>
    <row r="29" spans="1:10">
      <c r="A29" s="9" t="s">
        <v>61</v>
      </c>
    </row>
    <row r="30" spans="1:10">
      <c r="C30" s="11"/>
    </row>
    <row r="31" spans="1:10">
      <c r="A31" t="s">
        <v>49</v>
      </c>
      <c r="B31" s="7">
        <v>1693</v>
      </c>
      <c r="E31" s="7">
        <v>1813</v>
      </c>
    </row>
    <row r="32" spans="1:10">
      <c r="A32" t="s">
        <v>63</v>
      </c>
      <c r="B32" s="7">
        <v>200</v>
      </c>
      <c r="E32" s="7">
        <v>200</v>
      </c>
    </row>
    <row r="33" spans="1:10">
      <c r="A33" t="s">
        <v>50</v>
      </c>
      <c r="B33" s="7">
        <f>0.0667*B31</f>
        <v>112.92309999999999</v>
      </c>
      <c r="E33" s="7">
        <f>0.0667*E31</f>
        <v>120.9271</v>
      </c>
    </row>
    <row r="34" spans="1:10">
      <c r="A34" t="s">
        <v>51</v>
      </c>
      <c r="B34" s="7">
        <f>0.0255*B31</f>
        <v>43.171499999999995</v>
      </c>
      <c r="E34" s="7">
        <f>0.0255*E31</f>
        <v>46.231499999999997</v>
      </c>
    </row>
    <row r="35" spans="1:10">
      <c r="A35" t="s">
        <v>52</v>
      </c>
      <c r="B35" s="7">
        <v>19.5</v>
      </c>
      <c r="E35" s="7">
        <v>19.5</v>
      </c>
    </row>
    <row r="36" spans="1:10">
      <c r="A36" t="s">
        <v>53</v>
      </c>
      <c r="B36" s="7">
        <v>28.51</v>
      </c>
      <c r="E36" s="7">
        <v>28.51</v>
      </c>
    </row>
    <row r="37" spans="1:10">
      <c r="A37" t="s">
        <v>56</v>
      </c>
      <c r="B37" s="7">
        <f>0.045*B31</f>
        <v>76.185000000000002</v>
      </c>
      <c r="E37" s="7">
        <f>0.045*E31</f>
        <v>81.584999999999994</v>
      </c>
    </row>
    <row r="38" spans="1:10">
      <c r="A38" t="s">
        <v>57</v>
      </c>
      <c r="B38" s="7">
        <f>B31+B32-B33-B34-B35-B36-B37</f>
        <v>1612.7104000000002</v>
      </c>
      <c r="C38">
        <f>12*B38</f>
        <v>19352.524800000003</v>
      </c>
      <c r="D38" s="8">
        <v>2204.61</v>
      </c>
      <c r="E38" s="7">
        <f>E31+E32-E33-E34-E35-E36-E37</f>
        <v>1716.2464</v>
      </c>
      <c r="F38">
        <f>12*E38</f>
        <v>20594.9568</v>
      </c>
      <c r="G38" s="8">
        <v>2538.4899999999998</v>
      </c>
      <c r="J38" s="7">
        <f>G38 - 220</f>
        <v>2318.4899999999998</v>
      </c>
    </row>
    <row r="39" spans="1:10">
      <c r="A39" t="s">
        <v>55</v>
      </c>
      <c r="B39" s="7">
        <f>0.02*B31</f>
        <v>33.86</v>
      </c>
      <c r="E39" s="7">
        <f>0.02*E31</f>
        <v>36.26</v>
      </c>
      <c r="I39" s="7">
        <f>0.02*E31</f>
        <v>36.26</v>
      </c>
    </row>
    <row r="40" spans="1:10">
      <c r="A40" t="s">
        <v>54</v>
      </c>
      <c r="B40" s="7">
        <f>D38/12</f>
        <v>183.7175</v>
      </c>
      <c r="E40" s="7">
        <f>G38/12</f>
        <v>211.54083333333332</v>
      </c>
      <c r="I40" s="7">
        <f>J38/12</f>
        <v>193.20749999999998</v>
      </c>
    </row>
    <row r="41" spans="1:10">
      <c r="A41" t="s">
        <v>59</v>
      </c>
      <c r="B41" s="7">
        <f>B38-B39-B40</f>
        <v>1395.1329000000003</v>
      </c>
      <c r="E41" s="7">
        <f>E38-E39-E40</f>
        <v>1468.4455666666668</v>
      </c>
      <c r="H41" s="10">
        <f>(E41-B41)/B41</f>
        <v>5.2548876645849625E-2</v>
      </c>
      <c r="I41" s="7">
        <f>E38-I39-I40</f>
        <v>1486.7789</v>
      </c>
      <c r="J41" s="10">
        <f>(I41-B41)/B41</f>
        <v>6.5689799158201848E-2</v>
      </c>
    </row>
  </sheetData>
  <mergeCells count="3">
    <mergeCell ref="E1:H1"/>
    <mergeCell ref="I1:J1"/>
    <mergeCell ref="E16:H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2"/>
  <sheetViews>
    <sheetView topLeftCell="A19" workbookViewId="0">
      <selection activeCell="D39" sqref="D39"/>
    </sheetView>
  </sheetViews>
  <sheetFormatPr defaultRowHeight="15"/>
  <cols>
    <col min="1" max="1" width="32.5703125" customWidth="1"/>
    <col min="2" max="2" width="11.7109375" customWidth="1"/>
    <col min="4" max="4" width="13.28515625" bestFit="1" customWidth="1"/>
    <col min="5" max="5" width="12.28515625" customWidth="1"/>
    <col min="7" max="7" width="11.85546875" customWidth="1"/>
    <col min="8" max="8" width="10.42578125" bestFit="1" customWidth="1"/>
    <col min="9" max="9" width="10.5703125" customWidth="1"/>
    <col min="10" max="10" width="11.42578125" customWidth="1"/>
  </cols>
  <sheetData>
    <row r="1" spans="1:10">
      <c r="A1" s="9" t="s">
        <v>62</v>
      </c>
      <c r="C1" s="12" t="s">
        <v>58</v>
      </c>
      <c r="D1" s="12" t="s">
        <v>68</v>
      </c>
      <c r="E1" s="14" t="s">
        <v>64</v>
      </c>
      <c r="F1" s="14"/>
      <c r="G1" s="14"/>
      <c r="H1" s="14"/>
      <c r="I1" s="14" t="s">
        <v>66</v>
      </c>
      <c r="J1" s="14"/>
    </row>
    <row r="2" spans="1:10">
      <c r="B2" s="9" t="s">
        <v>70</v>
      </c>
      <c r="E2" s="9" t="s">
        <v>69</v>
      </c>
      <c r="G2" s="12" t="s">
        <v>68</v>
      </c>
      <c r="H2" s="9" t="s">
        <v>65</v>
      </c>
      <c r="J2" s="9" t="s">
        <v>67</v>
      </c>
    </row>
    <row r="3" spans="1:10">
      <c r="A3" t="s">
        <v>49</v>
      </c>
      <c r="B3" s="7">
        <v>1623</v>
      </c>
      <c r="E3" s="7">
        <v>1693</v>
      </c>
    </row>
    <row r="4" spans="1:10">
      <c r="A4" t="s">
        <v>63</v>
      </c>
      <c r="B4" s="7">
        <v>0</v>
      </c>
      <c r="E4" s="7">
        <v>0</v>
      </c>
    </row>
    <row r="5" spans="1:10">
      <c r="A5" t="s">
        <v>50</v>
      </c>
      <c r="B5" s="7">
        <f>0.0667*B3</f>
        <v>108.25409999999999</v>
      </c>
      <c r="E5" s="7">
        <f>0.0667*E3</f>
        <v>112.92309999999999</v>
      </c>
    </row>
    <row r="6" spans="1:10">
      <c r="A6" t="s">
        <v>51</v>
      </c>
      <c r="B6" s="7">
        <f>0.0255*B3</f>
        <v>41.386499999999998</v>
      </c>
      <c r="E6" s="7">
        <f>0.0255*E3</f>
        <v>43.171499999999995</v>
      </c>
    </row>
    <row r="7" spans="1:10">
      <c r="A7" t="s">
        <v>52</v>
      </c>
      <c r="B7" s="7">
        <v>19.5</v>
      </c>
      <c r="E7" s="7">
        <v>19.5</v>
      </c>
    </row>
    <row r="8" spans="1:10">
      <c r="A8" t="s">
        <v>53</v>
      </c>
      <c r="B8" s="7">
        <v>28.51</v>
      </c>
      <c r="E8" s="7">
        <v>28.51</v>
      </c>
    </row>
    <row r="9" spans="1:10">
      <c r="A9" t="s">
        <v>56</v>
      </c>
      <c r="B9" s="7">
        <f>0.045*B3</f>
        <v>73.034999999999997</v>
      </c>
      <c r="E9" s="7">
        <f>0.045*E3</f>
        <v>76.185000000000002</v>
      </c>
    </row>
    <row r="10" spans="1:10">
      <c r="A10" t="s">
        <v>57</v>
      </c>
      <c r="B10" s="7">
        <f>B3+B4-B5-B6-B7-B8-B9</f>
        <v>1352.3143999999998</v>
      </c>
      <c r="C10">
        <f>12*B10</f>
        <v>16227.772799999997</v>
      </c>
      <c r="D10" s="8">
        <v>1577.66</v>
      </c>
      <c r="E10" s="7">
        <f>E3-E5-E6-E7-E8-E9</f>
        <v>1412.7104000000002</v>
      </c>
      <c r="F10">
        <f>12*E10</f>
        <v>16952.524800000003</v>
      </c>
      <c r="G10" s="8">
        <v>1751.61</v>
      </c>
    </row>
    <row r="11" spans="1:10">
      <c r="A11" t="s">
        <v>55</v>
      </c>
      <c r="B11" s="7">
        <f>0.02*B3</f>
        <v>32.46</v>
      </c>
      <c r="E11" s="7">
        <f>0.02*E3</f>
        <v>33.86</v>
      </c>
    </row>
    <row r="12" spans="1:10">
      <c r="A12" t="s">
        <v>54</v>
      </c>
      <c r="B12" s="7">
        <f>D10/12</f>
        <v>131.47166666666666</v>
      </c>
      <c r="E12" s="7">
        <f>G10/12</f>
        <v>145.9675</v>
      </c>
    </row>
    <row r="13" spans="1:10">
      <c r="A13" t="s">
        <v>59</v>
      </c>
      <c r="B13" s="7">
        <f>B10-B11-B12</f>
        <v>1188.3827333333331</v>
      </c>
      <c r="E13" s="7">
        <f>E10-E11-E12</f>
        <v>1232.8829000000003</v>
      </c>
      <c r="H13" s="10">
        <f>(E13-B13)/B13</f>
        <v>3.7445988921302485E-2</v>
      </c>
    </row>
    <row r="15" spans="1:10">
      <c r="A15" s="9" t="s">
        <v>60</v>
      </c>
    </row>
    <row r="16" spans="1:10">
      <c r="C16" s="13"/>
      <c r="E16" s="15"/>
      <c r="F16" s="15"/>
      <c r="G16" s="15"/>
      <c r="H16" s="15"/>
    </row>
    <row r="17" spans="1:10">
      <c r="A17" t="s">
        <v>49</v>
      </c>
      <c r="B17" s="7">
        <v>1673</v>
      </c>
      <c r="E17" s="7">
        <v>1763</v>
      </c>
    </row>
    <row r="18" spans="1:10">
      <c r="A18" t="s">
        <v>63</v>
      </c>
      <c r="B18" s="7">
        <v>0</v>
      </c>
      <c r="E18" s="7">
        <v>0</v>
      </c>
    </row>
    <row r="19" spans="1:10">
      <c r="A19" t="s">
        <v>50</v>
      </c>
      <c r="B19" s="7">
        <f>0.0667*B17</f>
        <v>111.58909999999999</v>
      </c>
      <c r="E19" s="7">
        <f>0.0667*E17</f>
        <v>117.59209999999999</v>
      </c>
    </row>
    <row r="20" spans="1:10">
      <c r="A20" t="s">
        <v>51</v>
      </c>
      <c r="B20" s="7">
        <f>0.0255*B17</f>
        <v>42.661499999999997</v>
      </c>
      <c r="E20" s="7">
        <f>0.0255*E17</f>
        <v>44.956499999999998</v>
      </c>
    </row>
    <row r="21" spans="1:10">
      <c r="A21" t="s">
        <v>52</v>
      </c>
      <c r="B21" s="7">
        <v>19.5</v>
      </c>
      <c r="E21" s="7">
        <v>19.5</v>
      </c>
    </row>
    <row r="22" spans="1:10">
      <c r="A22" t="s">
        <v>53</v>
      </c>
      <c r="B22" s="7">
        <v>28.51</v>
      </c>
      <c r="E22" s="7">
        <v>28.51</v>
      </c>
    </row>
    <row r="23" spans="1:10">
      <c r="A23" t="s">
        <v>56</v>
      </c>
      <c r="B23" s="7">
        <f>0.045*B17</f>
        <v>75.284999999999997</v>
      </c>
      <c r="E23" s="7">
        <f>0.045*E17</f>
        <v>79.334999999999994</v>
      </c>
    </row>
    <row r="24" spans="1:10">
      <c r="A24" t="s">
        <v>57</v>
      </c>
      <c r="B24" s="7">
        <f>B17-B19-B20-B21-B22-B23</f>
        <v>1395.4544000000001</v>
      </c>
      <c r="C24">
        <f>12*B24</f>
        <v>16745.452799999999</v>
      </c>
      <c r="D24" s="8">
        <v>1668.91</v>
      </c>
      <c r="E24" s="7">
        <f>E17-E19-E20-E21-E22-E23</f>
        <v>1473.1063999999999</v>
      </c>
      <c r="F24">
        <f>12*E24</f>
        <v>17677.2768</v>
      </c>
      <c r="G24" s="8">
        <v>1892.55</v>
      </c>
      <c r="J24" s="7">
        <f>G24 - 220</f>
        <v>1672.55</v>
      </c>
    </row>
    <row r="25" spans="1:10">
      <c r="A25" t="s">
        <v>55</v>
      </c>
      <c r="B25" s="7">
        <f>0.02*B17</f>
        <v>33.46</v>
      </c>
      <c r="E25" s="7">
        <f>0.02*E17</f>
        <v>35.26</v>
      </c>
      <c r="I25" s="7">
        <f>0.02*E17</f>
        <v>35.26</v>
      </c>
    </row>
    <row r="26" spans="1:10">
      <c r="A26" t="s">
        <v>54</v>
      </c>
      <c r="B26" s="7">
        <f>D24/12</f>
        <v>139.07583333333335</v>
      </c>
      <c r="E26" s="7">
        <f>G24/12</f>
        <v>157.71250000000001</v>
      </c>
      <c r="I26" s="7">
        <f>J24/12</f>
        <v>139.37916666666666</v>
      </c>
    </row>
    <row r="27" spans="1:10">
      <c r="A27" t="s">
        <v>59</v>
      </c>
      <c r="B27" s="7">
        <f>B24-B25-B26</f>
        <v>1222.9185666666667</v>
      </c>
      <c r="E27" s="7">
        <f>E24-E25-E26</f>
        <v>1280.1338999999998</v>
      </c>
      <c r="H27" s="10">
        <f>(E27-B27)/B27</f>
        <v>4.6785889831802992E-2</v>
      </c>
      <c r="I27" s="7">
        <f>E24-I25-I26</f>
        <v>1298.4672333333333</v>
      </c>
      <c r="J27" s="10">
        <f>(I27-B27)/B27</f>
        <v>6.1777348652568967E-2</v>
      </c>
    </row>
    <row r="28" spans="1:10">
      <c r="E28" s="7"/>
    </row>
    <row r="29" spans="1:10">
      <c r="A29" s="9" t="s">
        <v>61</v>
      </c>
    </row>
    <row r="30" spans="1:10">
      <c r="C30" s="13"/>
    </row>
    <row r="31" spans="1:10">
      <c r="A31" t="s">
        <v>49</v>
      </c>
      <c r="B31" s="7">
        <v>1693</v>
      </c>
      <c r="E31" s="7">
        <v>1872</v>
      </c>
    </row>
    <row r="32" spans="1:10">
      <c r="A32" t="s">
        <v>63</v>
      </c>
      <c r="B32" s="7">
        <v>0</v>
      </c>
      <c r="E32" s="7">
        <v>0</v>
      </c>
    </row>
    <row r="33" spans="1:10">
      <c r="A33" t="s">
        <v>50</v>
      </c>
      <c r="B33" s="7">
        <f>0.0667*B31</f>
        <v>112.92309999999999</v>
      </c>
      <c r="E33" s="7">
        <f>0.0667*E31</f>
        <v>124.86239999999999</v>
      </c>
    </row>
    <row r="34" spans="1:10">
      <c r="A34" t="s">
        <v>51</v>
      </c>
      <c r="B34" s="7">
        <f>0.0255*B31</f>
        <v>43.171499999999995</v>
      </c>
      <c r="E34" s="7">
        <f>0.0255*E31</f>
        <v>47.735999999999997</v>
      </c>
    </row>
    <row r="35" spans="1:10">
      <c r="A35" t="s">
        <v>52</v>
      </c>
      <c r="B35" s="7">
        <v>19.5</v>
      </c>
      <c r="E35" s="7">
        <v>19.5</v>
      </c>
    </row>
    <row r="36" spans="1:10">
      <c r="A36" t="s">
        <v>53</v>
      </c>
      <c r="B36" s="7">
        <v>28.51</v>
      </c>
      <c r="E36" s="7">
        <v>28.51</v>
      </c>
    </row>
    <row r="37" spans="1:10">
      <c r="A37" t="s">
        <v>56</v>
      </c>
      <c r="B37" s="7">
        <f>0.045*B31</f>
        <v>76.185000000000002</v>
      </c>
      <c r="E37" s="7">
        <f>0.045*E31</f>
        <v>84.24</v>
      </c>
    </row>
    <row r="38" spans="1:10">
      <c r="A38" t="s">
        <v>71</v>
      </c>
      <c r="B38" s="7">
        <f>0.05*(B31-70)</f>
        <v>81.150000000000006</v>
      </c>
      <c r="E38" s="7">
        <f>0.05*(E31-70)</f>
        <v>90.100000000000009</v>
      </c>
    </row>
    <row r="39" spans="1:10">
      <c r="A39" t="s">
        <v>57</v>
      </c>
      <c r="B39" s="7">
        <f>B31-B33-B34-B35-B36-B37-B38</f>
        <v>1331.5604000000001</v>
      </c>
      <c r="C39">
        <f>12*B39</f>
        <v>15978.7248</v>
      </c>
      <c r="D39" s="8">
        <v>1394.89</v>
      </c>
      <c r="E39" s="7">
        <f>E31-E33-E34-E35-E36-E37-E38</f>
        <v>1477.0516</v>
      </c>
      <c r="F39">
        <f>12*E39</f>
        <v>17724.619200000001</v>
      </c>
      <c r="G39" s="8">
        <v>1813.91</v>
      </c>
      <c r="J39" s="7">
        <f>G39 - 440</f>
        <v>1373.91</v>
      </c>
    </row>
    <row r="40" spans="1:10">
      <c r="A40" t="s">
        <v>55</v>
      </c>
      <c r="B40" s="7">
        <f>0.02*B31</f>
        <v>33.86</v>
      </c>
      <c r="E40" s="7">
        <f>0.02*E31</f>
        <v>37.44</v>
      </c>
      <c r="I40" s="7">
        <f>0.02*E31</f>
        <v>37.44</v>
      </c>
    </row>
    <row r="41" spans="1:10">
      <c r="A41" t="s">
        <v>54</v>
      </c>
      <c r="B41" s="7">
        <f>D39/12</f>
        <v>116.24083333333334</v>
      </c>
      <c r="E41" s="7">
        <f>G39/12</f>
        <v>151.15916666666666</v>
      </c>
      <c r="I41" s="7">
        <f>J39/12</f>
        <v>114.49250000000001</v>
      </c>
    </row>
    <row r="42" spans="1:10">
      <c r="A42" t="s">
        <v>59</v>
      </c>
      <c r="B42" s="7">
        <f>B39-B40-B41</f>
        <v>1181.4595666666669</v>
      </c>
      <c r="E42" s="7">
        <f>E39-E40-E41</f>
        <v>1288.4524333333334</v>
      </c>
      <c r="H42" s="10">
        <f>(E42-B42)/B42</f>
        <v>9.0559905463826251E-2</v>
      </c>
      <c r="I42" s="7">
        <f>E39-I40-I41</f>
        <v>1325.1190999999999</v>
      </c>
      <c r="J42" s="10">
        <f>(I42-B42)/B42</f>
        <v>0.12159496387900055</v>
      </c>
    </row>
  </sheetData>
  <mergeCells count="3">
    <mergeCell ref="E1:H1"/>
    <mergeCell ref="I1:J1"/>
    <mergeCell ref="E16:H1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Φύλλο1</vt:lpstr>
      <vt:lpstr>Κρατήσεις 10ο</vt:lpstr>
      <vt:lpstr>Κρατήσεις 10ο Προσωπ</vt:lpstr>
      <vt:lpstr>Εγώ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Emdydas</dc:creator>
  <cp:lastModifiedBy>user</cp:lastModifiedBy>
  <dcterms:created xsi:type="dcterms:W3CDTF">2023-07-12T06:40:07Z</dcterms:created>
  <dcterms:modified xsi:type="dcterms:W3CDTF">2023-07-14T09:53:37Z</dcterms:modified>
</cp:coreProperties>
</file>