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E:\Downloads\"/>
    </mc:Choice>
  </mc:AlternateContent>
  <xr:revisionPtr revIDLastSave="0" documentId="13_ncr:1_{502236CC-1C9C-4D87-AE31-1764F08941F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ΔΕΔΟΜΕΝΑ" sheetId="2" r:id="rId1"/>
    <sheet name="ΥΠΟΛΟΓΙΣΜΟΙ" sheetId="1" r:id="rId2"/>
  </sheets>
  <calcPr calcId="191029" iterateDelta="1E-4"/>
</workbook>
</file>

<file path=xl/calcChain.xml><?xml version="1.0" encoding="utf-8"?>
<calcChain xmlns="http://schemas.openxmlformats.org/spreadsheetml/2006/main">
  <c r="C5" i="1" l="1"/>
  <c r="B5" i="1"/>
  <c r="C6" i="2"/>
  <c r="E59" i="2"/>
  <c r="B59" i="2"/>
  <c r="H4" i="1" s="1"/>
  <c r="I4" i="1" s="1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9" i="2"/>
  <c r="D59" i="2"/>
  <c r="H5" i="1" s="1"/>
  <c r="I5" i="1" s="1"/>
  <c r="C59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C6" i="1"/>
  <c r="B6" i="1"/>
  <c r="C4" i="1"/>
  <c r="B4" i="1"/>
  <c r="H59" i="2" l="1"/>
  <c r="J5" i="1" s="1"/>
  <c r="K5" i="1" s="1"/>
  <c r="G59" i="2"/>
  <c r="J4" i="1" s="1"/>
  <c r="K4" i="1" s="1"/>
  <c r="G4" i="1"/>
  <c r="D4" i="1" s="1"/>
  <c r="E4" i="1" s="1"/>
  <c r="G5" i="1"/>
  <c r="G6" i="1"/>
  <c r="L5" i="1" l="1"/>
  <c r="L6" i="1"/>
  <c r="N6" i="1" s="1"/>
  <c r="F5" i="1"/>
  <c r="D6" i="1"/>
  <c r="E6" i="1" s="1"/>
  <c r="D5" i="1"/>
  <c r="E5" i="1" s="1"/>
  <c r="F6" i="1"/>
  <c r="F4" i="1"/>
  <c r="L4" i="1"/>
  <c r="N5" i="1" l="1"/>
  <c r="L9" i="1"/>
  <c r="N4" i="1"/>
</calcChain>
</file>

<file path=xl/sharedStrings.xml><?xml version="1.0" encoding="utf-8"?>
<sst xmlns="http://schemas.openxmlformats.org/spreadsheetml/2006/main" count="90" uniqueCount="85">
  <si>
    <t>2002</t>
  </si>
  <si>
    <t>2022</t>
  </si>
  <si>
    <t>Μισθός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</si>
  <si>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</si>
  <si>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</si>
  <si>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</si>
  <si>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</si>
  <si>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</si>
  <si>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</si>
  <si>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</si>
  <si>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</si>
  <si>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</si>
  <si>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</si>
  <si>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</si>
  <si>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</si>
  <si>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</si>
  <si>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</si>
  <si>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</si>
  <si>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</si>
  <si>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</si>
  <si>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</si>
  <si>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 xml:space="preserve">Ετος </t>
  </si>
  <si>
    <t>ΑΠΌ</t>
  </si>
  <si>
    <t>ΕΩΣ</t>
  </si>
  <si>
    <t>ΕΤΗ</t>
  </si>
  <si>
    <t>ΜΗΝΕΣ</t>
  </si>
  <si>
    <t>ΜΕΡΕΣ</t>
  </si>
  <si>
    <t>ΣΥΝΟΛ. ΜΕΡΕΣ (ΜΗΝΑΣ 30 ΗΜΕΡΩΝ)</t>
  </si>
  <si>
    <t>2023</t>
  </si>
  <si>
    <t>2024</t>
  </si>
  <si>
    <t>2025</t>
  </si>
  <si>
    <t>2026</t>
  </si>
  <si>
    <t>2027</t>
  </si>
  <si>
    <t>2028</t>
  </si>
  <si>
    <t>2029</t>
  </si>
  <si>
    <t>2030</t>
  </si>
  <si>
    <t>2031</t>
  </si>
  <si>
    <t>2032</t>
  </si>
  <si>
    <t>2033</t>
  </si>
  <si>
    <t>2034</t>
  </si>
  <si>
    <t>2035</t>
  </si>
  <si>
    <t>2036</t>
  </si>
  <si>
    <t>2037</t>
  </si>
  <si>
    <t>2038</t>
  </si>
  <si>
    <t>2039</t>
  </si>
  <si>
    <t>2040</t>
  </si>
  <si>
    <t>2041</t>
  </si>
  <si>
    <t>2042</t>
  </si>
  <si>
    <t>2043</t>
  </si>
  <si>
    <t>2044</t>
  </si>
  <si>
    <t>2045</t>
  </si>
  <si>
    <t>2046</t>
  </si>
  <si>
    <t>2047</t>
  </si>
  <si>
    <t>2048</t>
  </si>
  <si>
    <t>2049</t>
  </si>
  <si>
    <t>2050</t>
  </si>
  <si>
    <t>Επιδ. Θέσης:</t>
  </si>
  <si>
    <t>Ποσό Ν. 3075/02:</t>
  </si>
  <si>
    <t>Συμμετοχή στο ΜΤΠΥ:</t>
  </si>
  <si>
    <t>ΔΕΔΟΜΕΝΑ ΑΠΟ ΔΑΥΚ</t>
  </si>
  <si>
    <t>ΣΥΝΟΛΑ</t>
  </si>
  <si>
    <t>Επίδομα Θέσης</t>
  </si>
  <si>
    <t>Δείκτης Τιμών Καταναλωτή</t>
  </si>
  <si>
    <t>ΣΥΝΟΛ. ΜΕΡΕΣ (ΑΠΟ 1/1/2002)</t>
  </si>
  <si>
    <t>ΜΗΝΕΣ (ΑΠΟ 1/1/2002)</t>
  </si>
  <si>
    <t>ΣΥΝΤΑΞΙΜΕΣ ΑΠΟΔΟΧΕΣ</t>
  </si>
  <si>
    <t>ΥΠΟΜΕΡΙΣΜΑΤΑ</t>
  </si>
  <si>
    <t>---------&gt;</t>
  </si>
  <si>
    <t>ΑΝΑΛΥΣΗ ΚΑΙ ΥΠΟΛΟΓΙΣΜΟΣ ΜΕΡΙΣΜΑΤΟΣ</t>
  </si>
  <si>
    <t>ΗΜΕΡ/ΝΙΑ ΑΠΌ</t>
  </si>
  <si>
    <t>ΗΜΕΡ/ΝΙΑ ΕΩΣ</t>
  </si>
  <si>
    <t>ΣΥΝΟΛΙΚΕΣ ΑΝΑΠΡ/ΝΕΣ ΑΠΟΔΟΧΕΣ</t>
  </si>
  <si>
    <t>Συντελεστής Αναπλήρωσης:</t>
  </si>
  <si>
    <t>ΕΚΤΙΜΩΜΕΝΟ ΜΕΡΙΣΜΑ:</t>
  </si>
  <si>
    <t>ΟΔΗΓΙΕΣ:</t>
  </si>
  <si>
    <t>Συμπληρώνουμε ΜΟΝΟ τα κόκκινα πεδία και συγκεκριμένα:</t>
  </si>
  <si>
    <t>3. Τα μισθολογικά δεδομένα από το ΔΑΥΚ, από 1/1/2002 μέχρι την αποχώρηση από την Υπηρεσία</t>
  </si>
  <si>
    <t>1. Το διάστημα συμμετοχής στην Ασφάλιση του ΜΤΠΥ.</t>
  </si>
  <si>
    <t xml:space="preserve">Αφού συμπληρωθούν τα κόκκινα πεδία, μεταβαίνουμε στην καρτέλα "ΥΠΟΛΟΓΙΣΜΟΙ" για να δούμε </t>
  </si>
  <si>
    <t>το εκτιμώμενο μέρισμά από το ΜΤΠΥ</t>
  </si>
  <si>
    <t>Μέρες Ασφάλισης Μισθός</t>
  </si>
  <si>
    <t>Μέρες Ασφάλισης Επιδ. Θέσης</t>
  </si>
  <si>
    <t>Αναπρ/νος Μισθός</t>
  </si>
  <si>
    <t>Αναπρ/νο Επίδομα Θέσης</t>
  </si>
  <si>
    <t>2. Το διάστημα κατοχής Θέσης Ευθύνης, αν υπάρχει. Αν δεν υπάρχει, το αφήνουμε κενό.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</si>
</sst>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€&quot;"/>
    <numFmt numFmtId="165" formatCode="0.00000000"/>
    <numFmt numFmtId="166" formatCode="0.000%"/>
  </numFmts>
  <fonts count="18" x14ac:knownFonts="1">
    <font>
      <sz val="10"/>
      <name val="Arial"/>
    </font>
    <font>
      <sz val="12"/>
      <name val="Arial"/>
      <family val="2"/>
      <charset val="161"/>
    </font>
    <font>
      <sz val="10"/>
      <name val="Arial"/>
      <family val="2"/>
      <charset val="161"/>
    </font>
    <font>
      <sz val="10"/>
      <name val="Calibri"/>
      <family val="2"/>
      <charset val="161"/>
      <scheme val="minor"/>
    </font>
    <font>
      <b/>
      <sz val="10"/>
      <name val="Calibri"/>
      <family val="2"/>
      <charset val="161"/>
      <scheme val="minor"/>
    </font>
    <font>
      <b/>
      <sz val="10"/>
      <name val="Arial"/>
      <family val="2"/>
      <charset val="161"/>
    </font>
    <font>
      <b/>
      <sz val="12"/>
      <name val="Calibri"/>
      <family val="2"/>
      <charset val="161"/>
      <scheme val="minor"/>
    </font>
    <font>
      <b/>
      <sz val="10"/>
      <color rgb="FFFF0000"/>
      <name val="Arial"/>
      <family val="2"/>
      <charset val="161"/>
    </font>
    <font>
      <sz val="10"/>
      <color rgb="FFFF0000"/>
      <name val="Calibri"/>
      <family val="2"/>
      <charset val="161"/>
      <scheme val="minor"/>
    </font>
    <font>
      <b/>
      <sz val="12"/>
      <color rgb="FF00B050"/>
      <name val="Arial"/>
      <family val="2"/>
      <charset val="161"/>
    </font>
    <font>
      <b/>
      <sz val="12"/>
      <color rgb="FF0070C0"/>
      <name val="Calibri"/>
      <family val="2"/>
      <charset val="161"/>
      <scheme val="minor"/>
    </font>
    <font>
      <sz val="10"/>
      <color theme="1"/>
      <name val="Calibri"/>
      <family val="2"/>
      <charset val="161"/>
      <scheme val="minor"/>
    </font>
    <font>
      <b/>
      <sz val="10"/>
      <color theme="7" tint="-0.499984740745262"/>
      <name val="Arial"/>
      <family val="2"/>
      <charset val="161"/>
    </font>
    <font>
      <b/>
      <sz val="14"/>
      <name val="Calibri"/>
      <family val="2"/>
      <charset val="161"/>
      <scheme val="minor"/>
    </font>
    <font>
      <b/>
      <sz val="18"/>
      <name val="Calibri"/>
      <family val="2"/>
      <charset val="161"/>
      <scheme val="minor"/>
    </font>
    <font>
      <b/>
      <sz val="20"/>
      <name val="Calibri"/>
      <family val="2"/>
      <charset val="161"/>
      <scheme val="minor"/>
    </font>
    <font>
      <b/>
      <sz val="18"/>
      <color rgb="FF00B050"/>
      <name val="Calibri"/>
      <family val="2"/>
      <charset val="161"/>
      <scheme val="minor"/>
    </font>
    <font>
      <b/>
      <u/>
      <sz val="20"/>
      <name val="Arial"/>
      <family val="2"/>
      <charset val="16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4"/>
  </cellStyleXfs>
  <cellXfs count="72">
    <xf numFmtId="0" fontId="0" fillId="0" borderId="0" xfId="0"/>
    <xf numFmtId="4" fontId="1" fillId="0" borderId="4" xfId="0" applyNumberFormat="1" applyFont="1" applyBorder="1"/>
    <xf numFmtId="4" fontId="0" fillId="0" borderId="0" xfId="0" applyNumberFormat="1"/>
    <xf numFmtId="0" fontId="2" fillId="0" borderId="0" xfId="0" applyFont="1"/>
    <xf numFmtId="49" fontId="0" fillId="0" borderId="0" xfId="0" applyNumberFormat="1"/>
    <xf numFmtId="4" fontId="3" fillId="0" borderId="4" xfId="0" applyNumberFormat="1" applyFont="1" applyBorder="1"/>
    <xf numFmtId="0" fontId="5" fillId="0" borderId="0" xfId="0" applyFont="1"/>
    <xf numFmtId="0" fontId="0" fillId="0" borderId="0" xfId="0" applyAlignment="1">
      <alignment wrapText="1"/>
    </xf>
    <xf numFmtId="49" fontId="6" fillId="0" borderId="4" xfId="0" applyNumberFormat="1" applyFont="1" applyBorder="1" applyAlignment="1">
      <alignment horizontal="right"/>
    </xf>
    <xf numFmtId="4" fontId="5" fillId="0" borderId="0" xfId="0" applyNumberFormat="1" applyFont="1"/>
    <xf numFmtId="14" fontId="7" fillId="0" borderId="5" xfId="0" applyNumberFormat="1" applyFont="1" applyBorder="1" applyAlignment="1">
      <alignment horizontal="center"/>
    </xf>
    <xf numFmtId="0" fontId="12" fillId="0" borderId="5" xfId="0" applyFont="1" applyBorder="1" applyAlignment="1">
      <alignment horizontal="center" wrapText="1"/>
    </xf>
    <xf numFmtId="1" fontId="12" fillId="0" borderId="5" xfId="0" applyNumberFormat="1" applyFont="1" applyBorder="1"/>
    <xf numFmtId="0" fontId="12" fillId="0" borderId="5" xfId="0" applyFont="1" applyBorder="1"/>
    <xf numFmtId="14" fontId="12" fillId="0" borderId="5" xfId="0" applyNumberFormat="1" applyFont="1" applyBorder="1"/>
    <xf numFmtId="0" fontId="8" fillId="0" borderId="5" xfId="0" applyFont="1" applyBorder="1" applyAlignment="1">
      <alignment horizontal="left" wrapText="1"/>
    </xf>
    <xf numFmtId="4" fontId="8" fillId="0" borderId="5" xfId="0" applyNumberFormat="1" applyFont="1" applyBorder="1" applyAlignment="1">
      <alignment horizontal="left"/>
    </xf>
    <xf numFmtId="165" fontId="8" fillId="0" borderId="5" xfId="0" applyNumberFormat="1" applyFont="1" applyBorder="1" applyAlignment="1">
      <alignment horizontal="right"/>
    </xf>
    <xf numFmtId="4" fontId="11" fillId="0" borderId="5" xfId="0" applyNumberFormat="1" applyFont="1" applyBorder="1"/>
    <xf numFmtId="0" fontId="8" fillId="0" borderId="5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left" vertical="top"/>
    </xf>
    <xf numFmtId="165" fontId="8" fillId="0" borderId="5" xfId="0" applyNumberFormat="1" applyFont="1" applyBorder="1" applyAlignment="1">
      <alignment horizontal="right" vertical="top"/>
    </xf>
    <xf numFmtId="1" fontId="8" fillId="0" borderId="5" xfId="0" applyNumberFormat="1" applyFont="1" applyBorder="1" applyAlignment="1">
      <alignment horizontal="left"/>
    </xf>
    <xf numFmtId="49" fontId="3" fillId="0" borderId="5" xfId="0" applyNumberFormat="1" applyFont="1" applyBorder="1" applyAlignment="1">
      <alignment horizontal="left"/>
    </xf>
    <xf numFmtId="49" fontId="3" fillId="0" borderId="5" xfId="0" applyNumberFormat="1" applyFont="1" applyBorder="1" applyAlignment="1">
      <alignment horizontal="left" vertical="top"/>
    </xf>
    <xf numFmtId="4" fontId="4" fillId="0" borderId="0" xfId="0" applyNumberFormat="1" applyFont="1"/>
    <xf numFmtId="3" fontId="5" fillId="0" borderId="0" xfId="0" applyNumberFormat="1" applyFont="1"/>
    <xf numFmtId="0" fontId="0" fillId="0" borderId="4" xfId="0" applyBorder="1"/>
    <xf numFmtId="4" fontId="9" fillId="0" borderId="4" xfId="0" applyNumberFormat="1" applyFont="1" applyBorder="1"/>
    <xf numFmtId="49" fontId="0" fillId="0" borderId="0" xfId="0" applyNumberFormat="1" applyAlignment="1">
      <alignment wrapText="1"/>
    </xf>
    <xf numFmtId="49" fontId="12" fillId="0" borderId="4" xfId="0" applyNumberFormat="1" applyFont="1" applyBorder="1"/>
    <xf numFmtId="0" fontId="0" fillId="0" borderId="8" xfId="0" applyBorder="1" applyAlignment="1">
      <alignment wrapText="1"/>
    </xf>
    <xf numFmtId="0" fontId="5" fillId="0" borderId="9" xfId="0" applyFont="1" applyBorder="1" applyAlignment="1">
      <alignment horizontal="center" wrapText="1"/>
    </xf>
    <xf numFmtId="0" fontId="5" fillId="0" borderId="10" xfId="0" applyFont="1" applyBorder="1" applyAlignment="1">
      <alignment horizontal="center" wrapText="1"/>
    </xf>
    <xf numFmtId="0" fontId="5" fillId="0" borderId="11" xfId="0" applyFont="1" applyBorder="1" applyAlignment="1">
      <alignment horizontal="right" wrapText="1"/>
    </xf>
    <xf numFmtId="14" fontId="7" fillId="0" borderId="12" xfId="0" applyNumberFormat="1" applyFont="1" applyBorder="1" applyAlignment="1">
      <alignment horizontal="center"/>
    </xf>
    <xf numFmtId="0" fontId="5" fillId="0" borderId="13" xfId="0" applyFont="1" applyBorder="1" applyAlignment="1">
      <alignment horizontal="right" wrapText="1"/>
    </xf>
    <xf numFmtId="14" fontId="7" fillId="0" borderId="14" xfId="0" applyNumberFormat="1" applyFont="1" applyBorder="1" applyAlignment="1">
      <alignment horizontal="center"/>
    </xf>
    <xf numFmtId="14" fontId="7" fillId="0" borderId="15" xfId="0" applyNumberFormat="1" applyFont="1" applyBorder="1" applyAlignment="1">
      <alignment horizontal="center"/>
    </xf>
    <xf numFmtId="4" fontId="12" fillId="0" borderId="5" xfId="0" applyNumberFormat="1" applyFont="1" applyBorder="1"/>
    <xf numFmtId="0" fontId="0" fillId="0" borderId="11" xfId="0" applyBorder="1" applyAlignment="1">
      <alignment wrapText="1"/>
    </xf>
    <xf numFmtId="0" fontId="12" fillId="0" borderId="12" xfId="0" applyFont="1" applyBorder="1" applyAlignment="1">
      <alignment horizontal="center" wrapText="1"/>
    </xf>
    <xf numFmtId="4" fontId="12" fillId="0" borderId="12" xfId="0" applyNumberFormat="1" applyFont="1" applyBorder="1"/>
    <xf numFmtId="14" fontId="12" fillId="0" borderId="14" xfId="0" applyNumberFormat="1" applyFont="1" applyBorder="1"/>
    <xf numFmtId="1" fontId="12" fillId="0" borderId="14" xfId="0" applyNumberFormat="1" applyFont="1" applyBorder="1"/>
    <xf numFmtId="0" fontId="12" fillId="0" borderId="14" xfId="0" applyFont="1" applyBorder="1"/>
    <xf numFmtId="4" fontId="12" fillId="0" borderId="14" xfId="0" applyNumberFormat="1" applyFont="1" applyBorder="1"/>
    <xf numFmtId="4" fontId="12" fillId="0" borderId="15" xfId="0" applyNumberFormat="1" applyFont="1" applyBorder="1"/>
    <xf numFmtId="164" fontId="16" fillId="2" borderId="1" xfId="0" applyNumberFormat="1" applyFont="1" applyFill="1" applyBorder="1" applyAlignment="1">
      <alignment horizontal="left"/>
    </xf>
    <xf numFmtId="0" fontId="17" fillId="0" borderId="0" xfId="0" applyFont="1"/>
    <xf numFmtId="14" fontId="5" fillId="0" borderId="16" xfId="0" applyNumberFormat="1" applyFont="1" applyBorder="1" applyAlignment="1">
      <alignment horizontal="center"/>
    </xf>
    <xf numFmtId="0" fontId="5" fillId="0" borderId="16" xfId="0" applyFont="1" applyBorder="1" applyAlignment="1">
      <alignment horizontal="right" wrapText="1"/>
    </xf>
    <xf numFmtId="0" fontId="5" fillId="0" borderId="17" xfId="0" applyFont="1" applyBorder="1" applyAlignment="1">
      <alignment wrapText="1"/>
    </xf>
    <xf numFmtId="49" fontId="4" fillId="0" borderId="5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horizontal="center" vertical="top" wrapText="1"/>
    </xf>
    <xf numFmtId="4" fontId="4" fillId="0" borderId="5" xfId="0" applyNumberFormat="1" applyFont="1" applyBorder="1" applyAlignment="1">
      <alignment vertical="top" wrapText="1"/>
    </xf>
    <xf numFmtId="0" fontId="14" fillId="0" borderId="6" xfId="0" applyFont="1" applyBorder="1" applyAlignment="1">
      <alignment horizontal="center"/>
    </xf>
    <xf numFmtId="0" fontId="14" fillId="0" borderId="7" xfId="0" applyFont="1" applyBorder="1" applyAlignment="1">
      <alignment horizontal="center"/>
    </xf>
    <xf numFmtId="166" fontId="10" fillId="0" borderId="18" xfId="0" applyNumberFormat="1" applyFont="1" applyBorder="1" applyAlignment="1">
      <alignment horizontal="center"/>
    </xf>
    <xf numFmtId="166" fontId="10" fillId="0" borderId="19" xfId="0" applyNumberFormat="1" applyFont="1" applyBorder="1" applyAlignment="1">
      <alignment horizontal="center"/>
    </xf>
    <xf numFmtId="0" fontId="15" fillId="0" borderId="8" xfId="0" applyFont="1" applyBorder="1" applyAlignment="1">
      <alignment horizontal="center"/>
    </xf>
    <xf numFmtId="0" fontId="15" fillId="0" borderId="9" xfId="0" applyFont="1" applyBorder="1" applyAlignment="1">
      <alignment horizontal="center"/>
    </xf>
    <xf numFmtId="0" fontId="15" fillId="0" borderId="10" xfId="0" applyFont="1" applyBorder="1" applyAlignment="1">
      <alignment horizontal="center"/>
    </xf>
    <xf numFmtId="0" fontId="5" fillId="0" borderId="4" xfId="0" applyFont="1" applyBorder="1" applyAlignment="1">
      <alignment horizontal="left"/>
    </xf>
    <xf numFmtId="0" fontId="5" fillId="0" borderId="0" xfId="0" applyFont="1" applyAlignment="1">
      <alignment horizontal="left"/>
    </xf>
    <xf numFmtId="4" fontId="13" fillId="2" borderId="2" xfId="0" applyNumberFormat="1" applyFont="1" applyFill="1" applyBorder="1" applyAlignment="1">
      <alignment horizontal="right"/>
    </xf>
    <xf numFmtId="4" fontId="13" fillId="2" borderId="3" xfId="0" applyNumberFormat="1" applyFont="1" applyFill="1" applyBorder="1" applyAlignment="1">
      <alignment horizontal="right"/>
    </xf>
    <xf numFmtId="4" fontId="2" fillId="0" borderId="0" xfId="0" applyNumberFormat="1" applyFont="1"/>
    <xf numFmtId="4" fontId="12" fillId="0" borderId="12" xfId="0" applyNumberFormat="1" applyFont="1" applyBorder="1" applyAlignment="1">
      <alignment horizontal="right"/>
    </xf>
    <xf numFmtId="14" fontId="12" fillId="0" borderId="5" xfId="0" applyNumberFormat="1" applyFont="1" applyBorder="1" applyAlignment="1">
      <alignment horizontal="right"/>
    </xf>
    <xf numFmtId="4" fontId="8" fillId="0" borderId="5" xfId="1" applyNumberFormat="1" applyFont="1" applyBorder="1" applyAlignment="1">
      <alignment horizontal="left"/>
    </xf>
    <xf numFmtId="1" fontId="8" fillId="0" borderId="5" xfId="1" applyNumberFormat="1" applyFont="1" applyBorder="1" applyAlignment="1">
      <alignment horizontal="left"/>
    </xf>
  </cellXfs>
  <cellStyles count="2">
    <cellStyle name="Κανονικό" xfId="0" builtinId="0"/>
    <cellStyle name="Κανονικό 2" xfId="1" xr:uid="{2BD086B3-2D20-4438-A9A1-9623DD75061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9"/>
  <sheetViews>
    <sheetView tabSelected="1" workbookViewId="0">
      <selection activeCell="E21" sqref="E21"/>
    </sheetView>
  </sheetViews>
  <sheetFormatPr defaultRowHeight="13.2" x14ac:dyDescent="0.25"/>
  <cols>
    <col min="2" max="2" width="14.88671875" customWidth="1"/>
    <col min="3" max="3" width="10.109375" bestFit="1" customWidth="1"/>
    <col min="4" max="4" width="10.44140625" bestFit="1" customWidth="1"/>
    <col min="5" max="5" width="11.6640625" customWidth="1"/>
    <col min="6" max="6" width="11.88671875" customWidth="1"/>
    <col min="7" max="7" width="10.109375" bestFit="1" customWidth="1"/>
    <col min="8" max="8" width="11.33203125" bestFit="1" customWidth="1"/>
    <col min="10" max="10" width="87.6640625" customWidth="1"/>
  </cols>
  <sheetData>
    <row r="1" spans="1:10" ht="13.8" thickBot="1" x14ac:dyDescent="0.3"/>
    <row r="2" spans="1:10" x14ac:dyDescent="0.25">
      <c r="B2" s="31"/>
      <c r="C2" s="32" t="s">
        <v>22</v>
      </c>
      <c r="D2" s="33" t="s">
        <v>23</v>
      </c>
    </row>
    <row r="3" spans="1:10" ht="26.4" x14ac:dyDescent="0.25">
      <c r="B3" s="34" t="s">
        <v>58</v>
      </c>
      <c r="C3" s="10">
        <v>34589</v>
      </c>
      <c r="D3" s="35">
        <v>44777</v>
      </c>
    </row>
    <row r="4" spans="1:10" ht="13.8" thickBot="1" x14ac:dyDescent="0.3">
      <c r="B4" s="36" t="s">
        <v>56</v>
      </c>
      <c r="C4" s="37">
        <v>42781</v>
      </c>
      <c r="D4" s="38">
        <v>44777</v>
      </c>
    </row>
    <row r="5" spans="1:10" ht="1.95" customHeight="1" thickBot="1" x14ac:dyDescent="0.3">
      <c r="B5" s="51" t="s">
        <v>57</v>
      </c>
      <c r="C5" s="50">
        <v>39264</v>
      </c>
      <c r="D5" s="50">
        <v>42735</v>
      </c>
    </row>
    <row r="6" spans="1:10" ht="27.6" thickBot="1" x14ac:dyDescent="0.35">
      <c r="B6" s="52" t="s">
        <v>72</v>
      </c>
      <c r="C6" s="58">
        <f>0.215%</f>
        <v>2.15E-3</v>
      </c>
      <c r="D6" s="59"/>
    </row>
    <row r="7" spans="1:10" ht="23.4" x14ac:dyDescent="0.45">
      <c r="A7" s="56" t="s">
        <v>59</v>
      </c>
      <c r="B7" s="57"/>
      <c r="C7" s="57"/>
      <c r="D7" s="57"/>
      <c r="E7" s="57"/>
      <c r="F7" s="57"/>
      <c r="G7" s="57"/>
    </row>
    <row r="8" spans="1:10" ht="44.4" customHeight="1" x14ac:dyDescent="0.4">
      <c r="A8" s="53" t="s">
        <v>21</v>
      </c>
      <c r="B8" s="53" t="s">
        <v>80</v>
      </c>
      <c r="C8" s="53" t="s">
        <v>2</v>
      </c>
      <c r="D8" s="53" t="s">
        <v>81</v>
      </c>
      <c r="E8" s="53" t="s">
        <v>61</v>
      </c>
      <c r="F8" s="54" t="s">
        <v>62</v>
      </c>
      <c r="G8" s="55" t="s">
        <v>82</v>
      </c>
      <c r="H8" s="55" t="s">
        <v>83</v>
      </c>
      <c r="J8" s="49" t="s">
        <v>74</v>
      </c>
    </row>
    <row r="9" spans="1:10" ht="13.8" x14ac:dyDescent="0.3">
      <c r="A9" s="23" t="s">
        <v>0</v>
      </c>
      <c r="B9" s="15">
        <v>360</v>
      </c>
      <c r="C9" s="16">
        <v>10171.08</v>
      </c>
      <c r="D9" s="22">
        <v>0</v>
      </c>
      <c r="E9" s="16">
        <v>0</v>
      </c>
      <c r="F9" s="17">
        <v>1.31824444</v>
      </c>
      <c r="G9" s="18">
        <f t="shared" ref="G9:G40" si="0">C9*F9</f>
        <v>13407.9696587952</v>
      </c>
      <c r="H9" s="18">
        <f>E9*F9</f>
        <v>0</v>
      </c>
      <c r="J9" s="6" t="s">
        <v>75</v>
      </c>
    </row>
    <row r="10" spans="1:10" ht="13.8" x14ac:dyDescent="0.3">
      <c r="A10" s="24">
        <v>2003</v>
      </c>
      <c r="B10" s="15">
        <v>360</v>
      </c>
      <c r="C10" s="16">
        <v>10986.43</v>
      </c>
      <c r="D10" s="22">
        <v>0</v>
      </c>
      <c r="E10" s="16">
        <v>0</v>
      </c>
      <c r="F10" s="17">
        <v>1.2736661199999999</v>
      </c>
      <c r="G10" s="18">
        <f t="shared" si="0"/>
        <v>13993.0436707516</v>
      </c>
      <c r="H10" s="18">
        <f t="shared" ref="H10:H57" si="1">E10*F10</f>
        <v>0</v>
      </c>
      <c r="J10" s="6" t="s">
        <v>77</v>
      </c>
    </row>
    <row r="11" spans="1:10" ht="13.8" x14ac:dyDescent="0.3">
      <c r="A11" s="24" t="s">
        <v>3</v>
      </c>
      <c r="B11" s="19">
        <v>360</v>
      </c>
      <c r="C11" s="20">
        <v>13404</v>
      </c>
      <c r="D11" s="22">
        <v>0</v>
      </c>
      <c r="E11" s="16">
        <v>0</v>
      </c>
      <c r="F11" s="21">
        <v>1.23777077</v>
      </c>
      <c r="G11" s="18">
        <f t="shared" si="0"/>
        <v>16591.079401080002</v>
      </c>
      <c r="H11" s="18">
        <f t="shared" si="1"/>
        <v>0</v>
      </c>
      <c r="J11" s="6" t="s">
        <v>84</v>
      </c>
    </row>
    <row r="12" spans="1:10" ht="13.8" x14ac:dyDescent="0.3">
      <c r="A12" s="23" t="s">
        <v>4</v>
      </c>
      <c r="B12" s="15">
        <v>360</v>
      </c>
      <c r="C12" s="16">
        <v>14235.5</v>
      </c>
      <c r="D12" s="22">
        <v>0</v>
      </c>
      <c r="E12" s="16">
        <v>0</v>
      </c>
      <c r="F12" s="17">
        <v>1.1959137900000001</v>
      </c>
      <c r="G12" s="18">
        <f t="shared" si="0"/>
        <v>17024.430757545</v>
      </c>
      <c r="H12" s="18">
        <f t="shared" si="1"/>
        <v>0</v>
      </c>
      <c r="J12" s="6" t="s">
        <v>76</v>
      </c>
    </row>
    <row r="13" spans="1:10" ht="13.8" x14ac:dyDescent="0.3">
      <c r="A13" s="23" t="s">
        <v>5</v>
      </c>
      <c r="B13" s="15">
        <v>360</v>
      </c>
      <c r="C13" s="16">
        <v>14784</v>
      </c>
      <c r="D13" s="22">
        <v>0</v>
      </c>
      <c r="E13" s="16">
        <v>0</v>
      </c>
      <c r="F13" s="17">
        <v>1.1588311899999999</v>
      </c>
      <c r="G13" s="18">
        <f t="shared" si="0"/>
        <v>17132.160312959997</v>
      </c>
      <c r="H13" s="18">
        <f t="shared" si="1"/>
        <v>0</v>
      </c>
      <c r="J13" s="6" t="s">
        <v>78</v>
      </c>
    </row>
    <row r="14" spans="1:10" ht="13.8" x14ac:dyDescent="0.3">
      <c r="A14" s="23" t="s">
        <v>6</v>
      </c>
      <c r="B14" s="15">
        <v>360</v>
      </c>
      <c r="C14" s="16">
        <v>15678.3</v>
      </c>
      <c r="D14" s="22">
        <v>0</v>
      </c>
      <c r="E14" s="16">
        <v>0</v>
      </c>
      <c r="F14" s="17">
        <v>1.1261721899999999</v>
      </c>
      <c r="G14" s="18">
        <f t="shared" si="0"/>
        <v>17656.465446476999</v>
      </c>
      <c r="H14" s="18">
        <f t="shared" si="1"/>
        <v>0</v>
      </c>
      <c r="J14" s="6" t="s">
        <v>79</v>
      </c>
    </row>
    <row r="15" spans="1:10" ht="13.8" x14ac:dyDescent="0.3">
      <c r="A15" s="23" t="s">
        <v>7</v>
      </c>
      <c r="B15" s="15">
        <v>360</v>
      </c>
      <c r="C15" s="16">
        <v>16857</v>
      </c>
      <c r="D15" s="22">
        <v>0</v>
      </c>
      <c r="E15" s="16">
        <v>0</v>
      </c>
      <c r="F15" s="17">
        <v>1.08077946</v>
      </c>
      <c r="G15" s="18">
        <f t="shared" si="0"/>
        <v>18218.699357220001</v>
      </c>
      <c r="H15" s="18">
        <f t="shared" si="1"/>
        <v>0</v>
      </c>
    </row>
    <row r="16" spans="1:10" ht="13.8" x14ac:dyDescent="0.3">
      <c r="A16" s="23" t="s">
        <v>8</v>
      </c>
      <c r="B16" s="15">
        <v>360</v>
      </c>
      <c r="C16" s="16">
        <v>17488</v>
      </c>
      <c r="D16" s="22">
        <v>0</v>
      </c>
      <c r="E16" s="16">
        <v>0</v>
      </c>
      <c r="F16" s="17">
        <v>1.0679638899999999</v>
      </c>
      <c r="G16" s="18">
        <f t="shared" si="0"/>
        <v>18676.552508319997</v>
      </c>
      <c r="H16" s="18">
        <f t="shared" si="1"/>
        <v>0</v>
      </c>
    </row>
    <row r="17" spans="1:8" ht="13.8" x14ac:dyDescent="0.3">
      <c r="A17" s="23" t="s">
        <v>9</v>
      </c>
      <c r="B17" s="15">
        <v>360</v>
      </c>
      <c r="C17" s="16">
        <v>17580</v>
      </c>
      <c r="D17" s="22">
        <v>0</v>
      </c>
      <c r="E17" s="16">
        <v>0</v>
      </c>
      <c r="F17" s="17">
        <v>1.0200228200000001</v>
      </c>
      <c r="G17" s="18">
        <f t="shared" si="0"/>
        <v>17932.001175600002</v>
      </c>
      <c r="H17" s="18">
        <f t="shared" si="1"/>
        <v>0</v>
      </c>
    </row>
    <row r="18" spans="1:8" ht="13.8" x14ac:dyDescent="0.3">
      <c r="A18" s="23" t="s">
        <v>10</v>
      </c>
      <c r="B18" s="15">
        <v>360</v>
      </c>
      <c r="C18" s="16">
        <v>18777.7</v>
      </c>
      <c r="D18" s="22">
        <v>0</v>
      </c>
      <c r="E18" s="16">
        <v>0</v>
      </c>
      <c r="F18" s="17">
        <v>1</v>
      </c>
      <c r="G18" s="18">
        <f t="shared" si="0"/>
        <v>18777.7</v>
      </c>
      <c r="H18" s="18">
        <f t="shared" si="1"/>
        <v>0</v>
      </c>
    </row>
    <row r="19" spans="1:8" ht="13.8" x14ac:dyDescent="0.3">
      <c r="A19" s="23" t="s">
        <v>11</v>
      </c>
      <c r="B19" s="15">
        <v>360</v>
      </c>
      <c r="C19" s="16">
        <v>23240.6</v>
      </c>
      <c r="D19" s="22">
        <v>0</v>
      </c>
      <c r="E19" s="16">
        <v>0</v>
      </c>
      <c r="F19" s="17">
        <v>1</v>
      </c>
      <c r="G19" s="18">
        <f t="shared" si="0"/>
        <v>23240.6</v>
      </c>
      <c r="H19" s="18">
        <f t="shared" si="1"/>
        <v>0</v>
      </c>
    </row>
    <row r="20" spans="1:8" ht="13.8" x14ac:dyDescent="0.3">
      <c r="A20" s="23" t="s">
        <v>12</v>
      </c>
      <c r="B20" s="15">
        <v>360</v>
      </c>
      <c r="C20" s="16">
        <v>23328</v>
      </c>
      <c r="D20" s="22">
        <v>0</v>
      </c>
      <c r="E20" s="16">
        <v>0</v>
      </c>
      <c r="F20" s="17">
        <v>1</v>
      </c>
      <c r="G20" s="18">
        <f t="shared" si="0"/>
        <v>23328</v>
      </c>
      <c r="H20" s="18">
        <f t="shared" si="1"/>
        <v>0</v>
      </c>
    </row>
    <row r="21" spans="1:8" ht="13.8" x14ac:dyDescent="0.3">
      <c r="A21" s="23" t="s">
        <v>13</v>
      </c>
      <c r="B21" s="15">
        <v>360</v>
      </c>
      <c r="C21" s="16">
        <v>23328</v>
      </c>
      <c r="D21" s="22">
        <v>0</v>
      </c>
      <c r="E21" s="16">
        <v>0</v>
      </c>
      <c r="F21" s="17">
        <v>1</v>
      </c>
      <c r="G21" s="18">
        <f t="shared" si="0"/>
        <v>23328</v>
      </c>
      <c r="H21" s="18">
        <f t="shared" si="1"/>
        <v>0</v>
      </c>
    </row>
    <row r="22" spans="1:8" ht="13.8" x14ac:dyDescent="0.3">
      <c r="A22" s="23" t="s">
        <v>14</v>
      </c>
      <c r="B22" s="15">
        <v>360</v>
      </c>
      <c r="C22" s="16">
        <v>23706.3</v>
      </c>
      <c r="D22" s="22">
        <v>0</v>
      </c>
      <c r="E22" s="16">
        <v>0</v>
      </c>
      <c r="F22" s="17">
        <v>1.0118105399999999</v>
      </c>
      <c r="G22" s="18">
        <f t="shared" si="0"/>
        <v>23986.284204401996</v>
      </c>
      <c r="H22" s="18">
        <f t="shared" si="1"/>
        <v>0</v>
      </c>
    </row>
    <row r="23" spans="1:8" ht="13.8" x14ac:dyDescent="0.3">
      <c r="A23" s="23" t="s">
        <v>15</v>
      </c>
      <c r="B23" s="15">
        <v>360</v>
      </c>
      <c r="C23" s="16">
        <v>22804</v>
      </c>
      <c r="D23" s="22">
        <v>0</v>
      </c>
      <c r="E23" s="16">
        <v>0</v>
      </c>
      <c r="F23" s="17">
        <v>1.0199703</v>
      </c>
      <c r="G23" s="18">
        <f t="shared" si="0"/>
        <v>23259.4027212</v>
      </c>
      <c r="H23" s="18">
        <f t="shared" si="1"/>
        <v>0</v>
      </c>
    </row>
    <row r="24" spans="1:8" ht="13.8" x14ac:dyDescent="0.3">
      <c r="A24" s="23" t="s">
        <v>16</v>
      </c>
      <c r="B24" s="15">
        <v>360</v>
      </c>
      <c r="C24" s="16">
        <v>22308</v>
      </c>
      <c r="D24" s="71">
        <v>345</v>
      </c>
      <c r="E24" s="70">
        <v>3480</v>
      </c>
      <c r="F24" s="17">
        <v>1.0088727</v>
      </c>
      <c r="G24" s="18">
        <f t="shared" si="0"/>
        <v>22505.932191600001</v>
      </c>
      <c r="H24" s="18">
        <f t="shared" si="1"/>
        <v>3510.876996</v>
      </c>
    </row>
    <row r="25" spans="1:8" ht="13.8" x14ac:dyDescent="0.3">
      <c r="A25" s="23" t="s">
        <v>17</v>
      </c>
      <c r="B25" s="15">
        <v>360</v>
      </c>
      <c r="C25" s="16">
        <v>22839</v>
      </c>
      <c r="D25" s="71">
        <v>360</v>
      </c>
      <c r="E25" s="70">
        <v>3480</v>
      </c>
      <c r="F25" s="17">
        <v>1.0028555699999999</v>
      </c>
      <c r="G25" s="18">
        <f t="shared" si="0"/>
        <v>22904.218363229997</v>
      </c>
      <c r="H25" s="18">
        <f t="shared" si="1"/>
        <v>3489.9373835999995</v>
      </c>
    </row>
    <row r="26" spans="1:8" ht="13.8" x14ac:dyDescent="0.3">
      <c r="A26" s="24" t="s">
        <v>18</v>
      </c>
      <c r="B26" s="19">
        <v>360</v>
      </c>
      <c r="C26" s="20">
        <v>23016</v>
      </c>
      <c r="D26" s="71">
        <v>360</v>
      </c>
      <c r="E26" s="70">
        <v>3480</v>
      </c>
      <c r="F26" s="17">
        <v>1</v>
      </c>
      <c r="G26" s="18">
        <f t="shared" si="0"/>
        <v>23016</v>
      </c>
      <c r="H26" s="18">
        <f t="shared" si="1"/>
        <v>3480</v>
      </c>
    </row>
    <row r="27" spans="1:8" ht="13.8" x14ac:dyDescent="0.3">
      <c r="A27" s="23" t="s">
        <v>19</v>
      </c>
      <c r="B27" s="15">
        <v>360</v>
      </c>
      <c r="C27" s="16">
        <v>23588.3</v>
      </c>
      <c r="D27" s="71">
        <v>360</v>
      </c>
      <c r="E27" s="70">
        <v>3480</v>
      </c>
      <c r="F27" s="17">
        <v>1.012</v>
      </c>
      <c r="G27" s="18">
        <f t="shared" si="0"/>
        <v>23871.3596</v>
      </c>
      <c r="H27" s="18">
        <f t="shared" si="1"/>
        <v>3521.76</v>
      </c>
    </row>
    <row r="28" spans="1:8" ht="13.8" x14ac:dyDescent="0.3">
      <c r="A28" s="23" t="s">
        <v>20</v>
      </c>
      <c r="B28" s="19">
        <v>360</v>
      </c>
      <c r="C28" s="20">
        <v>23724</v>
      </c>
      <c r="D28" s="71">
        <v>360</v>
      </c>
      <c r="E28" s="70">
        <v>3480</v>
      </c>
      <c r="F28" s="17">
        <v>1</v>
      </c>
      <c r="G28" s="18">
        <f t="shared" si="0"/>
        <v>23724</v>
      </c>
      <c r="H28" s="18">
        <f t="shared" si="1"/>
        <v>3480</v>
      </c>
    </row>
    <row r="29" spans="1:8" ht="13.8" x14ac:dyDescent="0.3">
      <c r="A29" s="23" t="s">
        <v>1</v>
      </c>
      <c r="B29" s="19">
        <v>214</v>
      </c>
      <c r="C29" s="20">
        <v>14387.77</v>
      </c>
      <c r="D29" s="71">
        <v>214</v>
      </c>
      <c r="E29" s="70">
        <v>1450</v>
      </c>
      <c r="F29" s="17">
        <v>1</v>
      </c>
      <c r="G29" s="18">
        <f t="shared" si="0"/>
        <v>14387.77</v>
      </c>
      <c r="H29" s="18">
        <f t="shared" si="1"/>
        <v>1450</v>
      </c>
    </row>
    <row r="30" spans="1:8" ht="13.8" x14ac:dyDescent="0.3">
      <c r="A30" s="23" t="s">
        <v>28</v>
      </c>
      <c r="B30" s="19">
        <v>0</v>
      </c>
      <c r="C30" s="20">
        <v>0</v>
      </c>
      <c r="D30" s="22">
        <v>0</v>
      </c>
      <c r="E30" s="16">
        <v>0</v>
      </c>
      <c r="F30" s="17">
        <v>1</v>
      </c>
      <c r="G30" s="18">
        <f t="shared" si="0"/>
        <v>0</v>
      </c>
      <c r="H30" s="18">
        <f t="shared" si="1"/>
        <v>0</v>
      </c>
    </row>
    <row r="31" spans="1:8" ht="13.8" x14ac:dyDescent="0.3">
      <c r="A31" s="23" t="s">
        <v>29</v>
      </c>
      <c r="B31" s="19">
        <v>0</v>
      </c>
      <c r="C31" s="20">
        <v>0</v>
      </c>
      <c r="D31" s="22">
        <v>0</v>
      </c>
      <c r="E31" s="16">
        <v>0</v>
      </c>
      <c r="F31" s="17">
        <v>1</v>
      </c>
      <c r="G31" s="18">
        <f t="shared" si="0"/>
        <v>0</v>
      </c>
      <c r="H31" s="18">
        <f t="shared" si="1"/>
        <v>0</v>
      </c>
    </row>
    <row r="32" spans="1:8" ht="13.8" x14ac:dyDescent="0.3">
      <c r="A32" s="23" t="s">
        <v>30</v>
      </c>
      <c r="B32" s="19">
        <v>0</v>
      </c>
      <c r="C32" s="20">
        <v>0</v>
      </c>
      <c r="D32" s="22">
        <v>0</v>
      </c>
      <c r="E32" s="16">
        <v>0</v>
      </c>
      <c r="F32" s="17">
        <v>1</v>
      </c>
      <c r="G32" s="18">
        <f t="shared" si="0"/>
        <v>0</v>
      </c>
      <c r="H32" s="18">
        <f t="shared" si="1"/>
        <v>0</v>
      </c>
    </row>
    <row r="33" spans="1:8" ht="13.8" x14ac:dyDescent="0.3">
      <c r="A33" s="23" t="s">
        <v>31</v>
      </c>
      <c r="B33" s="19">
        <v>0</v>
      </c>
      <c r="C33" s="20">
        <v>0</v>
      </c>
      <c r="D33" s="22">
        <v>0</v>
      </c>
      <c r="E33" s="16">
        <v>0</v>
      </c>
      <c r="F33" s="17">
        <v>1</v>
      </c>
      <c r="G33" s="18">
        <f t="shared" si="0"/>
        <v>0</v>
      </c>
      <c r="H33" s="18">
        <f t="shared" si="1"/>
        <v>0</v>
      </c>
    </row>
    <row r="34" spans="1:8" ht="13.8" x14ac:dyDescent="0.3">
      <c r="A34" s="23" t="s">
        <v>32</v>
      </c>
      <c r="B34" s="19">
        <v>0</v>
      </c>
      <c r="C34" s="20">
        <v>0</v>
      </c>
      <c r="D34" s="22">
        <v>0</v>
      </c>
      <c r="E34" s="16">
        <v>0</v>
      </c>
      <c r="F34" s="17">
        <v>1</v>
      </c>
      <c r="G34" s="18">
        <f t="shared" si="0"/>
        <v>0</v>
      </c>
      <c r="H34" s="18">
        <f t="shared" si="1"/>
        <v>0</v>
      </c>
    </row>
    <row r="35" spans="1:8" ht="13.8" x14ac:dyDescent="0.3">
      <c r="A35" s="23" t="s">
        <v>33</v>
      </c>
      <c r="B35" s="19">
        <v>0</v>
      </c>
      <c r="C35" s="20">
        <v>0</v>
      </c>
      <c r="D35" s="22">
        <v>0</v>
      </c>
      <c r="E35" s="16">
        <v>0</v>
      </c>
      <c r="F35" s="17">
        <v>1</v>
      </c>
      <c r="G35" s="18">
        <f t="shared" si="0"/>
        <v>0</v>
      </c>
      <c r="H35" s="18">
        <f t="shared" si="1"/>
        <v>0</v>
      </c>
    </row>
    <row r="36" spans="1:8" ht="13.8" x14ac:dyDescent="0.3">
      <c r="A36" s="23" t="s">
        <v>34</v>
      </c>
      <c r="B36" s="19">
        <v>0</v>
      </c>
      <c r="C36" s="20">
        <v>0</v>
      </c>
      <c r="D36" s="22">
        <v>0</v>
      </c>
      <c r="E36" s="16">
        <v>0</v>
      </c>
      <c r="F36" s="17">
        <v>1</v>
      </c>
      <c r="G36" s="18">
        <f t="shared" si="0"/>
        <v>0</v>
      </c>
      <c r="H36" s="18">
        <f t="shared" si="1"/>
        <v>0</v>
      </c>
    </row>
    <row r="37" spans="1:8" ht="13.8" x14ac:dyDescent="0.3">
      <c r="A37" s="23" t="s">
        <v>35</v>
      </c>
      <c r="B37" s="19">
        <v>0</v>
      </c>
      <c r="C37" s="20">
        <v>0</v>
      </c>
      <c r="D37" s="22">
        <v>0</v>
      </c>
      <c r="E37" s="16">
        <v>0</v>
      </c>
      <c r="F37" s="17">
        <v>1</v>
      </c>
      <c r="G37" s="18">
        <f t="shared" si="0"/>
        <v>0</v>
      </c>
      <c r="H37" s="18">
        <f t="shared" si="1"/>
        <v>0</v>
      </c>
    </row>
    <row r="38" spans="1:8" ht="13.8" x14ac:dyDescent="0.3">
      <c r="A38" s="23" t="s">
        <v>36</v>
      </c>
      <c r="B38" s="19">
        <v>0</v>
      </c>
      <c r="C38" s="20">
        <v>0</v>
      </c>
      <c r="D38" s="22">
        <v>0</v>
      </c>
      <c r="E38" s="16">
        <v>0</v>
      </c>
      <c r="F38" s="17">
        <v>1</v>
      </c>
      <c r="G38" s="18">
        <f t="shared" si="0"/>
        <v>0</v>
      </c>
      <c r="H38" s="18">
        <f t="shared" si="1"/>
        <v>0</v>
      </c>
    </row>
    <row r="39" spans="1:8" ht="13.8" x14ac:dyDescent="0.3">
      <c r="A39" s="23" t="s">
        <v>37</v>
      </c>
      <c r="B39" s="19">
        <v>0</v>
      </c>
      <c r="C39" s="20">
        <v>0</v>
      </c>
      <c r="D39" s="22">
        <v>0</v>
      </c>
      <c r="E39" s="16">
        <v>0</v>
      </c>
      <c r="F39" s="17">
        <v>1</v>
      </c>
      <c r="G39" s="18">
        <f t="shared" si="0"/>
        <v>0</v>
      </c>
      <c r="H39" s="18">
        <f t="shared" si="1"/>
        <v>0</v>
      </c>
    </row>
    <row r="40" spans="1:8" ht="13.8" x14ac:dyDescent="0.3">
      <c r="A40" s="23" t="s">
        <v>38</v>
      </c>
      <c r="B40" s="19">
        <v>0</v>
      </c>
      <c r="C40" s="20">
        <v>0</v>
      </c>
      <c r="D40" s="22">
        <v>0</v>
      </c>
      <c r="E40" s="16">
        <v>0</v>
      </c>
      <c r="F40" s="17">
        <v>1</v>
      </c>
      <c r="G40" s="18">
        <f t="shared" si="0"/>
        <v>0</v>
      </c>
      <c r="H40" s="18">
        <f t="shared" si="1"/>
        <v>0</v>
      </c>
    </row>
    <row r="41" spans="1:8" ht="13.8" x14ac:dyDescent="0.3">
      <c r="A41" s="23" t="s">
        <v>39</v>
      </c>
      <c r="B41" s="19">
        <v>0</v>
      </c>
      <c r="C41" s="20">
        <v>0</v>
      </c>
      <c r="D41" s="22">
        <v>0</v>
      </c>
      <c r="E41" s="16">
        <v>0</v>
      </c>
      <c r="F41" s="17">
        <v>1</v>
      </c>
      <c r="G41" s="18">
        <f t="shared" ref="G41:G57" si="2">C41*F41</f>
        <v>0</v>
      </c>
      <c r="H41" s="18">
        <f t="shared" si="1"/>
        <v>0</v>
      </c>
    </row>
    <row r="42" spans="1:8" ht="13.8" x14ac:dyDescent="0.3">
      <c r="A42" s="23" t="s">
        <v>40</v>
      </c>
      <c r="B42" s="19">
        <v>0</v>
      </c>
      <c r="C42" s="20">
        <v>0</v>
      </c>
      <c r="D42" s="22">
        <v>0</v>
      </c>
      <c r="E42" s="16">
        <v>0</v>
      </c>
      <c r="F42" s="17">
        <v>1</v>
      </c>
      <c r="G42" s="18">
        <f t="shared" si="2"/>
        <v>0</v>
      </c>
      <c r="H42" s="18">
        <f t="shared" si="1"/>
        <v>0</v>
      </c>
    </row>
    <row r="43" spans="1:8" ht="13.8" x14ac:dyDescent="0.3">
      <c r="A43" s="23" t="s">
        <v>41</v>
      </c>
      <c r="B43" s="19">
        <v>0</v>
      </c>
      <c r="C43" s="20">
        <v>0</v>
      </c>
      <c r="D43" s="22">
        <v>0</v>
      </c>
      <c r="E43" s="16">
        <v>0</v>
      </c>
      <c r="F43" s="17">
        <v>1</v>
      </c>
      <c r="G43" s="18">
        <f t="shared" si="2"/>
        <v>0</v>
      </c>
      <c r="H43" s="18">
        <f t="shared" si="1"/>
        <v>0</v>
      </c>
    </row>
    <row r="44" spans="1:8" ht="13.8" x14ac:dyDescent="0.3">
      <c r="A44" s="23" t="s">
        <v>42</v>
      </c>
      <c r="B44" s="19">
        <v>0</v>
      </c>
      <c r="C44" s="20">
        <v>0</v>
      </c>
      <c r="D44" s="22">
        <v>0</v>
      </c>
      <c r="E44" s="16">
        <v>0</v>
      </c>
      <c r="F44" s="17">
        <v>1</v>
      </c>
      <c r="G44" s="18">
        <f t="shared" si="2"/>
        <v>0</v>
      </c>
      <c r="H44" s="18">
        <f t="shared" si="1"/>
        <v>0</v>
      </c>
    </row>
    <row r="45" spans="1:8" ht="13.8" x14ac:dyDescent="0.3">
      <c r="A45" s="23" t="s">
        <v>43</v>
      </c>
      <c r="B45" s="19">
        <v>0</v>
      </c>
      <c r="C45" s="20">
        <v>0</v>
      </c>
      <c r="D45" s="22">
        <v>0</v>
      </c>
      <c r="E45" s="16">
        <v>0</v>
      </c>
      <c r="F45" s="17">
        <v>1</v>
      </c>
      <c r="G45" s="18">
        <f t="shared" si="2"/>
        <v>0</v>
      </c>
      <c r="H45" s="18">
        <f t="shared" si="1"/>
        <v>0</v>
      </c>
    </row>
    <row r="46" spans="1:8" ht="13.8" x14ac:dyDescent="0.3">
      <c r="A46" s="23" t="s">
        <v>44</v>
      </c>
      <c r="B46" s="19">
        <v>0</v>
      </c>
      <c r="C46" s="20">
        <v>0</v>
      </c>
      <c r="D46" s="22">
        <v>0</v>
      </c>
      <c r="E46" s="16">
        <v>0</v>
      </c>
      <c r="F46" s="17">
        <v>1</v>
      </c>
      <c r="G46" s="18">
        <f t="shared" si="2"/>
        <v>0</v>
      </c>
      <c r="H46" s="18">
        <f t="shared" si="1"/>
        <v>0</v>
      </c>
    </row>
    <row r="47" spans="1:8" ht="13.8" x14ac:dyDescent="0.3">
      <c r="A47" s="23" t="s">
        <v>45</v>
      </c>
      <c r="B47" s="19">
        <v>0</v>
      </c>
      <c r="C47" s="20">
        <v>0</v>
      </c>
      <c r="D47" s="22">
        <v>0</v>
      </c>
      <c r="E47" s="16">
        <v>0</v>
      </c>
      <c r="F47" s="17">
        <v>1</v>
      </c>
      <c r="G47" s="18">
        <f t="shared" si="2"/>
        <v>0</v>
      </c>
      <c r="H47" s="18">
        <f t="shared" si="1"/>
        <v>0</v>
      </c>
    </row>
    <row r="48" spans="1:8" ht="13.8" x14ac:dyDescent="0.3">
      <c r="A48" s="23" t="s">
        <v>46</v>
      </c>
      <c r="B48" s="19">
        <v>0</v>
      </c>
      <c r="C48" s="20">
        <v>0</v>
      </c>
      <c r="D48" s="22">
        <v>0</v>
      </c>
      <c r="E48" s="16">
        <v>0</v>
      </c>
      <c r="F48" s="17">
        <v>1</v>
      </c>
      <c r="G48" s="18">
        <f t="shared" si="2"/>
        <v>0</v>
      </c>
      <c r="H48" s="18">
        <f t="shared" si="1"/>
        <v>0</v>
      </c>
    </row>
    <row r="49" spans="1:8" ht="13.8" x14ac:dyDescent="0.3">
      <c r="A49" s="23" t="s">
        <v>47</v>
      </c>
      <c r="B49" s="19">
        <v>0</v>
      </c>
      <c r="C49" s="20">
        <v>0</v>
      </c>
      <c r="D49" s="22">
        <v>0</v>
      </c>
      <c r="E49" s="16">
        <v>0</v>
      </c>
      <c r="F49" s="17">
        <v>1</v>
      </c>
      <c r="G49" s="18">
        <f t="shared" si="2"/>
        <v>0</v>
      </c>
      <c r="H49" s="18">
        <f t="shared" si="1"/>
        <v>0</v>
      </c>
    </row>
    <row r="50" spans="1:8" ht="13.8" x14ac:dyDescent="0.3">
      <c r="A50" s="23" t="s">
        <v>48</v>
      </c>
      <c r="B50" s="19">
        <v>0</v>
      </c>
      <c r="C50" s="20">
        <v>0</v>
      </c>
      <c r="D50" s="22">
        <v>0</v>
      </c>
      <c r="E50" s="16">
        <v>0</v>
      </c>
      <c r="F50" s="17">
        <v>1</v>
      </c>
      <c r="G50" s="18">
        <f t="shared" si="2"/>
        <v>0</v>
      </c>
      <c r="H50" s="18">
        <f t="shared" si="1"/>
        <v>0</v>
      </c>
    </row>
    <row r="51" spans="1:8" ht="13.8" x14ac:dyDescent="0.3">
      <c r="A51" s="23" t="s">
        <v>49</v>
      </c>
      <c r="B51" s="19">
        <v>0</v>
      </c>
      <c r="C51" s="20">
        <v>0</v>
      </c>
      <c r="D51" s="22">
        <v>0</v>
      </c>
      <c r="E51" s="16">
        <v>0</v>
      </c>
      <c r="F51" s="17">
        <v>1</v>
      </c>
      <c r="G51" s="18">
        <f t="shared" si="2"/>
        <v>0</v>
      </c>
      <c r="H51" s="18">
        <f t="shared" si="1"/>
        <v>0</v>
      </c>
    </row>
    <row r="52" spans="1:8" ht="13.8" x14ac:dyDescent="0.3">
      <c r="A52" s="23" t="s">
        <v>50</v>
      </c>
      <c r="B52" s="19">
        <v>0</v>
      </c>
      <c r="C52" s="20">
        <v>0</v>
      </c>
      <c r="D52" s="22">
        <v>0</v>
      </c>
      <c r="E52" s="16">
        <v>0</v>
      </c>
      <c r="F52" s="17">
        <v>1</v>
      </c>
      <c r="G52" s="18">
        <f t="shared" si="2"/>
        <v>0</v>
      </c>
      <c r="H52" s="18">
        <f t="shared" si="1"/>
        <v>0</v>
      </c>
    </row>
    <row r="53" spans="1:8" ht="13.8" x14ac:dyDescent="0.3">
      <c r="A53" s="23" t="s">
        <v>51</v>
      </c>
      <c r="B53" s="19">
        <v>0</v>
      </c>
      <c r="C53" s="20">
        <v>0</v>
      </c>
      <c r="D53" s="22">
        <v>0</v>
      </c>
      <c r="E53" s="16">
        <v>0</v>
      </c>
      <c r="F53" s="17">
        <v>1</v>
      </c>
      <c r="G53" s="18">
        <f t="shared" si="2"/>
        <v>0</v>
      </c>
      <c r="H53" s="18">
        <f t="shared" si="1"/>
        <v>0</v>
      </c>
    </row>
    <row r="54" spans="1:8" ht="13.8" x14ac:dyDescent="0.3">
      <c r="A54" s="23" t="s">
        <v>52</v>
      </c>
      <c r="B54" s="19">
        <v>0</v>
      </c>
      <c r="C54" s="20">
        <v>0</v>
      </c>
      <c r="D54" s="22">
        <v>0</v>
      </c>
      <c r="E54" s="16">
        <v>0</v>
      </c>
      <c r="F54" s="17">
        <v>1</v>
      </c>
      <c r="G54" s="18">
        <f t="shared" si="2"/>
        <v>0</v>
      </c>
      <c r="H54" s="18">
        <f t="shared" si="1"/>
        <v>0</v>
      </c>
    </row>
    <row r="55" spans="1:8" ht="13.8" x14ac:dyDescent="0.3">
      <c r="A55" s="23" t="s">
        <v>53</v>
      </c>
      <c r="B55" s="19">
        <v>0</v>
      </c>
      <c r="C55" s="20">
        <v>0</v>
      </c>
      <c r="D55" s="22">
        <v>0</v>
      </c>
      <c r="E55" s="16">
        <v>0</v>
      </c>
      <c r="F55" s="17">
        <v>1</v>
      </c>
      <c r="G55" s="18">
        <f t="shared" si="2"/>
        <v>0</v>
      </c>
      <c r="H55" s="18">
        <f t="shared" si="1"/>
        <v>0</v>
      </c>
    </row>
    <row r="56" spans="1:8" ht="13.8" x14ac:dyDescent="0.3">
      <c r="A56" s="23" t="s">
        <v>54</v>
      </c>
      <c r="B56" s="19">
        <v>0</v>
      </c>
      <c r="C56" s="20">
        <v>0</v>
      </c>
      <c r="D56" s="22">
        <v>0</v>
      </c>
      <c r="E56" s="16">
        <v>0</v>
      </c>
      <c r="F56" s="17">
        <v>1</v>
      </c>
      <c r="G56" s="18">
        <f t="shared" si="2"/>
        <v>0</v>
      </c>
      <c r="H56" s="18">
        <f t="shared" si="1"/>
        <v>0</v>
      </c>
    </row>
    <row r="57" spans="1:8" ht="13.8" x14ac:dyDescent="0.3">
      <c r="A57" s="23" t="s">
        <v>55</v>
      </c>
      <c r="B57" s="19">
        <v>0</v>
      </c>
      <c r="C57" s="20">
        <v>0</v>
      </c>
      <c r="D57" s="22">
        <v>0</v>
      </c>
      <c r="E57" s="16">
        <v>0</v>
      </c>
      <c r="F57" s="17">
        <v>1</v>
      </c>
      <c r="G57" s="18">
        <f t="shared" si="2"/>
        <v>0</v>
      </c>
      <c r="H57" s="18">
        <f t="shared" si="1"/>
        <v>0</v>
      </c>
    </row>
    <row r="59" spans="1:8" ht="13.8" x14ac:dyDescent="0.3">
      <c r="A59" s="6" t="s">
        <v>60</v>
      </c>
      <c r="B59" s="26">
        <f>SUM(B9:B57)</f>
        <v>7414</v>
      </c>
      <c r="C59" s="9">
        <f>SUM(C9:C57)</f>
        <v>396231.98000000004</v>
      </c>
      <c r="D59" s="26">
        <f>SUM(D9:D57)</f>
        <v>1999</v>
      </c>
      <c r="E59" s="25">
        <f>SUM(E9:E57)</f>
        <v>18850</v>
      </c>
      <c r="G59" s="9">
        <f>SUM(G9:G57)</f>
        <v>416961.6693691808</v>
      </c>
      <c r="H59" s="25">
        <f>SUM(H9:H57)</f>
        <v>18932.574379600002</v>
      </c>
    </row>
  </sheetData>
  <mergeCells count="2">
    <mergeCell ref="A7:G7"/>
    <mergeCell ref="C6:D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20"/>
  <sheetViews>
    <sheetView workbookViewId="0">
      <selection activeCell="H5" sqref="H5"/>
    </sheetView>
  </sheetViews>
  <sheetFormatPr defaultRowHeight="13.2" x14ac:dyDescent="0.25"/>
  <cols>
    <col min="1" max="1" width="26.33203125" bestFit="1" customWidth="1"/>
    <col min="2" max="2" width="11.44140625" customWidth="1"/>
    <col min="3" max="3" width="10" customWidth="1"/>
    <col min="4" max="4" width="9.6640625" bestFit="1" customWidth="1"/>
    <col min="5" max="5" width="10.33203125" customWidth="1"/>
    <col min="6" max="6" width="10" bestFit="1" customWidth="1"/>
    <col min="7" max="7" width="10.6640625" customWidth="1"/>
    <col min="8" max="8" width="10.44140625" customWidth="1"/>
    <col min="9" max="9" width="11.5546875" bestFit="1" customWidth="1"/>
    <col min="10" max="10" width="11.5546875" customWidth="1"/>
    <col min="11" max="11" width="12.33203125" customWidth="1"/>
    <col min="12" max="12" width="15.33203125" customWidth="1"/>
    <col min="13" max="13" width="8.88671875" style="4"/>
  </cols>
  <sheetData>
    <row r="1" spans="1:20" ht="13.8" thickBot="1" x14ac:dyDescent="0.3"/>
    <row r="2" spans="1:20" ht="25.8" x14ac:dyDescent="0.5">
      <c r="A2" s="60" t="s">
        <v>68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2"/>
    </row>
    <row r="3" spans="1:20" s="7" customFormat="1" ht="57" customHeight="1" x14ac:dyDescent="0.25">
      <c r="A3" s="40"/>
      <c r="B3" s="11" t="s">
        <v>69</v>
      </c>
      <c r="C3" s="11" t="s">
        <v>70</v>
      </c>
      <c r="D3" s="11" t="s">
        <v>24</v>
      </c>
      <c r="E3" s="11" t="s">
        <v>25</v>
      </c>
      <c r="F3" s="11" t="s">
        <v>26</v>
      </c>
      <c r="G3" s="11" t="s">
        <v>27</v>
      </c>
      <c r="H3" s="11" t="s">
        <v>63</v>
      </c>
      <c r="I3" s="11" t="s">
        <v>64</v>
      </c>
      <c r="J3" s="11" t="s">
        <v>71</v>
      </c>
      <c r="K3" s="11" t="s">
        <v>65</v>
      </c>
      <c r="L3" s="41" t="s">
        <v>66</v>
      </c>
      <c r="M3" s="29"/>
    </row>
    <row r="4" spans="1:20" s="7" customFormat="1" x14ac:dyDescent="0.25">
      <c r="A4" s="34" t="s">
        <v>58</v>
      </c>
      <c r="B4" s="14">
        <f>IF(DAY(ΔΕΔΟΜΕΝΑ!C3)=31,DATE(YEAR(ΔΕΔΟΜΕΝΑ!C3),MONTH(ΔΕΔΟΜΕΝΑ!C3),30),ΔΕΔΟΜΕΝΑ!C3)</f>
        <v>34589</v>
      </c>
      <c r="C4" s="14">
        <f>IF(DAY(ΔΕΔΟΜΕΝΑ!D3)=31,DATE(YEAR(ΔΕΔΟΜΕΝΑ!D3),MONTH(ΔΕΔΟΜΕΝΑ!D3),30),ΔΕΔΟΜΕΝΑ!D3)</f>
        <v>44777</v>
      </c>
      <c r="D4" s="12">
        <f>INT(G4/360)</f>
        <v>27</v>
      </c>
      <c r="E4" s="12">
        <f>INT((G4-D4*360)/30)</f>
        <v>10</v>
      </c>
      <c r="F4" s="12">
        <f>MOD(G4,30)</f>
        <v>23</v>
      </c>
      <c r="G4" s="13">
        <f>IF(ΔΕΔΟΜΕΝΑ!C3="",LEFT(ΔΕΔΟΜΕΝΑ!D3,2)*360+VALUE(MID(ΔΕΔΟΜΕΝΑ!D3,4,2)*30+VALUE(MID(ΔΕΔΟΜΕΝΑ!C3,7,2))),DAYS360(B4,C4)+1)</f>
        <v>10043</v>
      </c>
      <c r="H4" s="13">
        <f>ΔΕΔΟΜΕΝΑ!B59</f>
        <v>7414</v>
      </c>
      <c r="I4" s="39">
        <f>H4/30</f>
        <v>247.13333333333333</v>
      </c>
      <c r="J4" s="39">
        <f>ΔΕΔΟΜΕΝΑ!G59</f>
        <v>416961.6693691808</v>
      </c>
      <c r="K4" s="13">
        <f>ROUND(J4/(I4),2)</f>
        <v>1687.19</v>
      </c>
      <c r="L4" s="42">
        <f>ROUND(K4*(G4/360)*ΔΕΔΟΜΕΝΑ!C6,2)</f>
        <v>101.2</v>
      </c>
      <c r="M4" s="30" t="s">
        <v>67</v>
      </c>
      <c r="N4" s="63" t="str">
        <f>TEXT(K4,"#,##")&amp;" X ("&amp;TEXT(G4,"#")&amp;" / 360 ) X "&amp;TEXT(ΔΕΔΟΜΕΝΑ!C6,"0#,###%")&amp;" = "&amp;TEXT(L4,"#,##0")</f>
        <v>1687,19 X (10043 / 360 ) X 0,215% = 101,20</v>
      </c>
      <c r="O4" s="63"/>
      <c r="P4" s="63"/>
      <c r="Q4" s="63"/>
      <c r="R4" s="63"/>
      <c r="S4" s="27"/>
      <c r="T4" s="27"/>
    </row>
    <row r="5" spans="1:20" x14ac:dyDescent="0.25">
      <c r="A5" s="34" t="s">
        <v>56</v>
      </c>
      <c r="B5" s="69">
        <f>IF(ΔΕΔΟΜΕΝΑ!C4&lt;&gt;"",IF(DAY(ΔΕΔΟΜΕΝΑ!C4)=31,DATE(YEAR(ΔΕΔΟΜΕΝΑ!C4),MONTH(ΔΕΔΟΜΕΝΑ!C4),30),ΔΕΔΟΜΕΝΑ!C4),"-")</f>
        <v>42781</v>
      </c>
      <c r="C5" s="69">
        <f>IF(ΔΕΔΟΜΕΝΑ!D4&lt;&gt;"",IF(DAY(ΔΕΔΟΜΕΝΑ!D4)=31,DATE(YEAR(ΔΕΔΟΜΕΝΑ!D4),MONTH(ΔΕΔΟΜΕΝΑ!D4),30),ΔΕΔΟΜΕΝΑ!D4),"-")</f>
        <v>44777</v>
      </c>
      <c r="D5" s="12">
        <f>INT(G5/360)</f>
        <v>5</v>
      </c>
      <c r="E5" s="12">
        <f>INT((G5-D5*360)/30)</f>
        <v>5</v>
      </c>
      <c r="F5" s="12">
        <f>MOD(G5,30)</f>
        <v>20</v>
      </c>
      <c r="G5" s="13">
        <f>IF(ΔΕΔΟΜΕΝΑ!C4="",LEFT(ΔΕΔΟΜΕΝΑ!D4,2)*360+VALUE(MID(ΔΕΔΟΜΕΝΑ!D4,4,2)*30+VALUE(MID(ΔΕΔΟΜΕΝΑ!C4,7,2))),DAYS360(B5,C5)+1)</f>
        <v>1970</v>
      </c>
      <c r="H5" s="13">
        <f>ΔΕΔΟΜΕΝΑ!D59</f>
        <v>1999</v>
      </c>
      <c r="I5" s="39">
        <f>H5/30</f>
        <v>66.63333333333334</v>
      </c>
      <c r="J5" s="39">
        <f>ΔΕΔΟΜΕΝΑ!H59</f>
        <v>18932.574379600002</v>
      </c>
      <c r="K5" s="13">
        <f>IF(I5=0,0,ROUND(J5/(I5),2))</f>
        <v>284.13</v>
      </c>
      <c r="L5" s="68">
        <f>IF(ISNUMBER(K5),ROUND(K5*(IF(ISNUMBER(G5),G5/360,0))*ΔΕΔΟΜΕΝΑ!C6,2),0)</f>
        <v>3.34</v>
      </c>
      <c r="M5" s="30" t="s">
        <v>67</v>
      </c>
      <c r="N5" s="64" t="str">
        <f>IF(K5=0,"0",TEXT(K5,"#,##"))&amp;" X ("&amp;IF(ISNUMBER(G5),TEXT(G5,"#"),"0")&amp;" / 360 ) X "&amp;TEXT(ΔΕΔΟΜΕΝΑ!C6,"0#,###%")&amp;" = "&amp;IF(L5=0,"0",TEXT(L5,"#,##"))</f>
        <v>284,13 X (1970 / 360 ) X 0,215% = 3,34</v>
      </c>
      <c r="O5" s="64"/>
      <c r="P5" s="64"/>
      <c r="Q5" s="64"/>
      <c r="R5" s="64"/>
    </row>
    <row r="6" spans="1:20" ht="13.8" thickBot="1" x14ac:dyDescent="0.3">
      <c r="A6" s="36" t="s">
        <v>57</v>
      </c>
      <c r="B6" s="43">
        <f>IF(DAY(ΔΕΔΟΜΕΝΑ!C5)=31,DATE(YEAR(ΔΕΔΟΜΕΝΑ!C5),MONTH(ΔΕΔΟΜΕΝΑ!C5),30),ΔΕΔΟΜΕΝΑ!C5)</f>
        <v>39264</v>
      </c>
      <c r="C6" s="43">
        <f>IF(DAY(ΔΕΔΟΜΕΝΑ!D5)=31,DATE(YEAR(ΔΕΔΟΜΕΝΑ!D5),MONTH(ΔΕΔΟΜΕΝΑ!D5),30),ΔΕΔΟΜΕΝΑ!D5)</f>
        <v>42734</v>
      </c>
      <c r="D6" s="44">
        <f>INT(G6/360)</f>
        <v>9</v>
      </c>
      <c r="E6" s="44">
        <f>INT((G6-D6*360)/30)</f>
        <v>6</v>
      </c>
      <c r="F6" s="44">
        <f>MOD(G6,30)</f>
        <v>0</v>
      </c>
      <c r="G6" s="45">
        <f>IF(ΔΕΔΟΜΕΝΑ!C5="",LEFT(ΔΕΔΟΜΕΝΑ!D5,2)*360+VALUE(MID(ΔΕΔΟΜΕΝΑ!D5,4,2)*30+VALUE(MID(ΔΕΔΟΜΕΝΑ!C5,7,2))),DAYS360(B6,C6)+1)</f>
        <v>3420</v>
      </c>
      <c r="H6" s="45"/>
      <c r="I6" s="45"/>
      <c r="J6" s="45"/>
      <c r="K6" s="46">
        <v>140.80000000000001</v>
      </c>
      <c r="L6" s="47">
        <f>ROUND(K6*(G6/360)*ΔΕΔΟΜΕΝΑ!C6,2)</f>
        <v>2.88</v>
      </c>
      <c r="M6" s="30" t="s">
        <v>67</v>
      </c>
      <c r="N6" s="64" t="str">
        <f>TEXT(K6,"#,##")&amp;" X ("&amp;TEXT(G6,"#")&amp;" / 360 ) X "&amp;TEXT(ΔΕΔΟΜΕΝΑ!C6,"0#,###%")&amp;" = "&amp;TEXT(L6,"#,##")</f>
        <v>140,8 X (3420 / 360 ) X 0,215% = 2,88</v>
      </c>
      <c r="O6" s="64"/>
      <c r="P6" s="64"/>
      <c r="Q6" s="64"/>
      <c r="R6" s="64"/>
    </row>
    <row r="7" spans="1:20" ht="15.6" x14ac:dyDescent="0.3">
      <c r="A7" s="8"/>
      <c r="K7" s="3"/>
      <c r="L7" s="28"/>
    </row>
    <row r="8" spans="1:20" ht="16.2" thickBot="1" x14ac:dyDescent="0.35">
      <c r="A8" s="5"/>
      <c r="B8" s="5"/>
      <c r="C8" s="1"/>
      <c r="D8" s="2"/>
      <c r="E8" s="2"/>
      <c r="F8" s="2"/>
      <c r="G8" s="2"/>
      <c r="H8" s="2"/>
      <c r="I8" s="2"/>
      <c r="J8" s="2"/>
      <c r="K8" s="2"/>
    </row>
    <row r="9" spans="1:20" ht="24" thickBot="1" x14ac:dyDescent="0.5">
      <c r="A9" s="5"/>
      <c r="B9" s="5"/>
      <c r="C9" s="1"/>
      <c r="D9" s="2"/>
      <c r="E9" s="2"/>
      <c r="F9" s="2"/>
      <c r="G9" s="2"/>
      <c r="H9" s="2"/>
      <c r="I9" s="65" t="s">
        <v>73</v>
      </c>
      <c r="J9" s="66"/>
      <c r="K9" s="66"/>
      <c r="L9" s="48">
        <f>SUM(L4:L6)</f>
        <v>107.42</v>
      </c>
    </row>
    <row r="10" spans="1:20" ht="15.6" x14ac:dyDescent="0.3">
      <c r="A10" s="5"/>
      <c r="B10" s="5"/>
      <c r="C10" s="1"/>
      <c r="D10" s="2"/>
      <c r="E10" s="2"/>
      <c r="F10" s="2"/>
      <c r="G10" s="2"/>
      <c r="H10" s="2"/>
      <c r="I10" s="2"/>
      <c r="J10" s="2"/>
      <c r="K10" s="2"/>
      <c r="M10" s="2"/>
    </row>
    <row r="11" spans="1:20" ht="15.6" x14ac:dyDescent="0.3">
      <c r="A11" s="5"/>
      <c r="B11" s="5"/>
      <c r="C11" s="1"/>
      <c r="D11" s="2"/>
      <c r="E11" s="2"/>
      <c r="F11" s="2"/>
      <c r="G11" s="2"/>
      <c r="H11" s="2"/>
      <c r="I11" s="2"/>
      <c r="J11" s="2"/>
      <c r="K11" s="2"/>
      <c r="M11" s="2"/>
    </row>
    <row r="12" spans="1:20" ht="15.6" x14ac:dyDescent="0.3">
      <c r="A12" s="5"/>
      <c r="B12" s="5"/>
      <c r="C12" s="1"/>
      <c r="D12" s="2"/>
      <c r="E12" s="2"/>
      <c r="F12" s="2"/>
      <c r="G12" s="2"/>
      <c r="H12" s="2"/>
      <c r="I12" s="2"/>
      <c r="J12" s="2"/>
      <c r="K12" s="2"/>
      <c r="M12" s="67"/>
    </row>
    <row r="13" spans="1:20" ht="15.6" x14ac:dyDescent="0.3">
      <c r="A13" s="5"/>
      <c r="B13" s="5"/>
      <c r="C13" s="1"/>
      <c r="D13" s="2"/>
      <c r="E13" s="2"/>
      <c r="F13" s="2"/>
      <c r="G13" s="2"/>
      <c r="H13" s="2"/>
      <c r="I13" s="2"/>
      <c r="J13" s="2"/>
      <c r="K13" s="2"/>
      <c r="M13" s="2"/>
    </row>
    <row r="14" spans="1:20" ht="15.6" x14ac:dyDescent="0.3">
      <c r="A14" s="5"/>
      <c r="B14" s="5"/>
      <c r="C14" s="1"/>
      <c r="D14" s="2"/>
      <c r="E14" s="2"/>
      <c r="F14" s="2"/>
      <c r="G14" s="2"/>
      <c r="H14" s="2"/>
      <c r="I14" s="2"/>
      <c r="J14" s="2"/>
      <c r="K14" s="2"/>
      <c r="M14" s="2"/>
    </row>
    <row r="15" spans="1:20" ht="15.6" x14ac:dyDescent="0.3">
      <c r="A15" s="5"/>
      <c r="B15" s="5"/>
      <c r="C15" s="1"/>
      <c r="D15" s="2"/>
      <c r="E15" s="2"/>
      <c r="F15" s="2"/>
      <c r="G15" s="2"/>
      <c r="H15" s="2"/>
      <c r="I15" s="2"/>
      <c r="J15" s="2"/>
      <c r="K15" s="2"/>
      <c r="M15" s="2"/>
    </row>
    <row r="16" spans="1:20" ht="15" x14ac:dyDescent="0.25">
      <c r="C16" s="1"/>
      <c r="D16" s="2"/>
      <c r="E16" s="2"/>
      <c r="F16" s="2"/>
      <c r="G16" s="2"/>
      <c r="H16" s="2"/>
      <c r="I16" s="2"/>
      <c r="J16" s="2"/>
      <c r="K16" s="2"/>
      <c r="M16" s="2"/>
    </row>
    <row r="17" spans="3:13" ht="15" x14ac:dyDescent="0.25">
      <c r="C17" s="1"/>
      <c r="D17" s="2"/>
      <c r="E17" s="2"/>
      <c r="F17" s="2"/>
      <c r="G17" s="2"/>
      <c r="H17" s="2"/>
      <c r="I17" s="2"/>
      <c r="J17" s="2"/>
      <c r="K17" s="2"/>
      <c r="M17" s="2"/>
    </row>
    <row r="18" spans="3:13" ht="15" x14ac:dyDescent="0.25">
      <c r="C18" s="1"/>
      <c r="D18" s="2"/>
      <c r="E18" s="2"/>
      <c r="F18" s="2"/>
      <c r="G18" s="2"/>
      <c r="H18" s="2"/>
      <c r="I18" s="2"/>
      <c r="J18" s="2"/>
      <c r="K18" s="2"/>
      <c r="M18" s="2"/>
    </row>
    <row r="19" spans="3:13" ht="15" x14ac:dyDescent="0.25">
      <c r="C19" s="1"/>
      <c r="D19" s="2"/>
      <c r="E19" s="2"/>
      <c r="F19" s="2"/>
      <c r="G19" s="2"/>
      <c r="H19" s="2"/>
      <c r="I19" s="2"/>
      <c r="J19" s="2"/>
      <c r="K19" s="2"/>
      <c r="M19" s="2"/>
    </row>
    <row r="20" spans="3:13" ht="15" x14ac:dyDescent="0.25">
      <c r="C20" s="1"/>
      <c r="D20" s="2"/>
      <c r="E20" s="2"/>
      <c r="F20" s="2"/>
      <c r="G20" s="2"/>
      <c r="H20" s="2"/>
      <c r="I20" s="2"/>
      <c r="J20" s="2"/>
      <c r="K20" s="2"/>
      <c r="M20" s="2"/>
    </row>
  </sheetData>
  <mergeCells count="5">
    <mergeCell ref="A2:L2"/>
    <mergeCell ref="N4:R4"/>
    <mergeCell ref="N5:R5"/>
    <mergeCell ref="N6:R6"/>
    <mergeCell ref="I9:K9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2</vt:i4>
      </vt:variant>
    </vt:vector>
  </HeadingPairs>
  <TitlesOfParts>
    <vt:vector size="2" baseType="lpstr">
      <vt:lpstr>ΔΕΔΟΜΕΝΑ</vt:lpstr>
      <vt:lpstr>ΥΠΟΛΟΓΙΣΜΟΙ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IPANOY</dc:creator>
  <cp:lastModifiedBy>giannis</cp:lastModifiedBy>
  <dcterms:created xsi:type="dcterms:W3CDTF">2022-12-21T12:06:38Z</dcterms:created>
  <dcterms:modified xsi:type="dcterms:W3CDTF">2022-12-27T18:49:41Z</dcterms:modified>
</cp:coreProperties>
</file>